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defaultThemeVersion="124226"/>
  <mc:AlternateContent xmlns:mc="http://schemas.openxmlformats.org/markup-compatibility/2006">
    <mc:Choice Requires="x15">
      <x15ac:absPath xmlns:x15ac="http://schemas.microsoft.com/office/spreadsheetml/2010/11/ac" url="J:\00自治労\02総合労働局\11.賃金時短\02.人勧\2023人勧\人事委員会勧告\"/>
    </mc:Choice>
  </mc:AlternateContent>
  <xr:revisionPtr revIDLastSave="0" documentId="13_ncr:1_{FDA59468-DE8D-4582-A28B-10A801089177}" xr6:coauthVersionLast="36" xr6:coauthVersionMax="36" xr10:uidLastSave="{00000000-0000-0000-0000-000000000000}"/>
  <bookViews>
    <workbookView xWindow="0" yWindow="90" windowWidth="15360" windowHeight="7440" tabRatio="601" xr2:uid="{00000000-000D-0000-FFFF-FFFF00000000}"/>
  </bookViews>
  <sheets>
    <sheet name="１．都道府県" sheetId="6621" r:id="rId1"/>
    <sheet name="２．政令市" sheetId="6624" r:id="rId2"/>
    <sheet name="作業中" sheetId="6628" r:id="rId3"/>
  </sheets>
  <externalReferences>
    <externalReference r:id="rId4"/>
  </externalReferences>
  <definedNames>
    <definedName name="_xlnm._FilterDatabase" localSheetId="0" hidden="1">'１．都道府県'!$Q$1:$Q$51</definedName>
    <definedName name="_xlnm._FilterDatabase" localSheetId="1" hidden="1">'２．政令市'!$A$1:$AA$25</definedName>
    <definedName name="_xlnm.Print_Area" localSheetId="0">'１．都道府県'!$A$1:$AA$50</definedName>
    <definedName name="_xlnm.Print_Area" localSheetId="1">'２．政令市'!$A$1:$AA$25</definedName>
    <definedName name="_xlnm.Print_Area" localSheetId="2">作業中!$C$28:$P$72</definedName>
    <definedName name="_xlnm.Print_Titles" localSheetId="0">'１．都道府県'!$A:$A,'１．都道府県'!$1:$2</definedName>
    <definedName name="_xlnm.Print_Titles" localSheetId="1">'２．政令市'!$A:$A,'２．政令市'!$1:$2</definedName>
  </definedNames>
  <calcPr calcId="191029"/>
</workbook>
</file>

<file path=xl/calcChain.xml><?xml version="1.0" encoding="utf-8"?>
<calcChain xmlns="http://schemas.openxmlformats.org/spreadsheetml/2006/main">
  <c r="F62" i="6628" l="1"/>
  <c r="E62" i="6628"/>
  <c r="D62" i="6628"/>
  <c r="C62" i="6628"/>
  <c r="F58" i="6628"/>
  <c r="E58" i="6628"/>
  <c r="D58" i="6628"/>
  <c r="C58" i="6628"/>
  <c r="F54" i="6628"/>
  <c r="E54" i="6628"/>
  <c r="D54" i="6628"/>
  <c r="C54" i="6628"/>
  <c r="O50" i="6628"/>
  <c r="N50" i="6628"/>
  <c r="M50" i="6628"/>
  <c r="L50" i="6628"/>
  <c r="K50" i="6628"/>
  <c r="J50" i="6628"/>
  <c r="I50" i="6628"/>
  <c r="H50" i="6628"/>
  <c r="G50" i="6628"/>
  <c r="F50" i="6628"/>
  <c r="E50" i="6628"/>
  <c r="D50" i="6628"/>
  <c r="C50" i="6628"/>
  <c r="O46" i="6628"/>
  <c r="N46" i="6628"/>
  <c r="L46" i="6628"/>
  <c r="M46" i="6628"/>
  <c r="K46" i="6628"/>
  <c r="J46" i="6628"/>
  <c r="I46" i="6628"/>
  <c r="H46" i="6628"/>
  <c r="G46" i="6628"/>
  <c r="F46" i="6628"/>
  <c r="E46" i="6628"/>
  <c r="D46" i="6628"/>
  <c r="C46" i="6628"/>
  <c r="O42" i="6628"/>
  <c r="N42" i="6628"/>
  <c r="M42" i="6628"/>
  <c r="L42" i="6628"/>
  <c r="K42" i="6628"/>
  <c r="J42" i="6628"/>
  <c r="I42" i="6628"/>
  <c r="H42" i="6628"/>
  <c r="G42" i="6628"/>
  <c r="F42" i="6628"/>
  <c r="E42" i="6628"/>
  <c r="D42" i="6628"/>
  <c r="C42" i="6628"/>
  <c r="J34" i="6628"/>
  <c r="J30" i="6628"/>
  <c r="I34" i="6628"/>
  <c r="I30" i="6628"/>
  <c r="H34" i="6628"/>
  <c r="H30" i="6628"/>
  <c r="G34" i="6628"/>
  <c r="G30" i="6628"/>
  <c r="F34" i="6628"/>
  <c r="F30" i="6628"/>
  <c r="E34" i="6628"/>
  <c r="E30" i="6628"/>
  <c r="D34" i="6628"/>
  <c r="D30" i="6628"/>
  <c r="C34" i="6628"/>
  <c r="C30" i="6628"/>
  <c r="C38" i="6628" l="1"/>
  <c r="U1" i="6628"/>
  <c r="V1" i="6628"/>
  <c r="W1" i="6628"/>
  <c r="C2" i="6628"/>
  <c r="D2" i="6628"/>
  <c r="E2" i="6628"/>
  <c r="F2" i="6628"/>
  <c r="G2" i="6628"/>
  <c r="U2" i="6628"/>
  <c r="V2" i="6628"/>
  <c r="U3" i="6628"/>
  <c r="W3" i="6628" s="1"/>
  <c r="V3" i="6628"/>
  <c r="C4" i="6628"/>
  <c r="D4" i="6628"/>
  <c r="F4" i="6628"/>
  <c r="G4" i="6628"/>
  <c r="U4" i="6628"/>
  <c r="V4" i="6628"/>
  <c r="W4" i="6628"/>
  <c r="C5" i="6628"/>
  <c r="D5" i="6628"/>
  <c r="F5" i="6628"/>
  <c r="G5" i="6628"/>
  <c r="U5" i="6628"/>
  <c r="V5" i="6628"/>
  <c r="C6" i="6628"/>
  <c r="D6" i="6628"/>
  <c r="F6" i="6628"/>
  <c r="G6" i="6628"/>
  <c r="U6" i="6628"/>
  <c r="V6" i="6628"/>
  <c r="W6" i="6628"/>
  <c r="C7" i="6628"/>
  <c r="D7" i="6628"/>
  <c r="F7" i="6628"/>
  <c r="G7" i="6628"/>
  <c r="U7" i="6628"/>
  <c r="V7" i="6628"/>
  <c r="W7" i="6628"/>
  <c r="U8" i="6628"/>
  <c r="V8" i="6628"/>
  <c r="W8" i="6628"/>
  <c r="U9" i="6628"/>
  <c r="W9" i="6628" s="1"/>
  <c r="V9" i="6628"/>
  <c r="U10" i="6628"/>
  <c r="W10" i="6628" s="1"/>
  <c r="V10" i="6628"/>
  <c r="C11" i="6628"/>
  <c r="D11" i="6628"/>
  <c r="E11" i="6628"/>
  <c r="F11" i="6628"/>
  <c r="G11" i="6628"/>
  <c r="U11" i="6628"/>
  <c r="V11" i="6628"/>
  <c r="U12" i="6628"/>
  <c r="V12" i="6628"/>
  <c r="C13" i="6628"/>
  <c r="D13" i="6628"/>
  <c r="F13" i="6628"/>
  <c r="G13" i="6628"/>
  <c r="U13" i="6628"/>
  <c r="V13" i="6628"/>
  <c r="W13" i="6628"/>
  <c r="C14" i="6628"/>
  <c r="D14" i="6628"/>
  <c r="F14" i="6628"/>
  <c r="G14" i="6628"/>
  <c r="U14" i="6628"/>
  <c r="V14" i="6628"/>
  <c r="C15" i="6628"/>
  <c r="D15" i="6628"/>
  <c r="F15" i="6628"/>
  <c r="G15" i="6628"/>
  <c r="U15" i="6628"/>
  <c r="V15" i="6628"/>
  <c r="W15" i="6628" s="1"/>
  <c r="C16" i="6628"/>
  <c r="D16" i="6628"/>
  <c r="F16" i="6628"/>
  <c r="G16" i="6628"/>
  <c r="U16" i="6628"/>
  <c r="W16" i="6628" s="1"/>
  <c r="V16" i="6628"/>
  <c r="U17" i="6628"/>
  <c r="V17" i="6628"/>
  <c r="W17" i="6628"/>
  <c r="U18" i="6628"/>
  <c r="V18" i="6628"/>
  <c r="W18" i="6628"/>
  <c r="U19" i="6628"/>
  <c r="V19" i="6628"/>
  <c r="W19" i="6628"/>
  <c r="C20" i="6628"/>
  <c r="D20" i="6628"/>
  <c r="E20" i="6628"/>
  <c r="F20" i="6628"/>
  <c r="G20" i="6628"/>
  <c r="U20" i="6628"/>
  <c r="V20" i="6628"/>
  <c r="U21" i="6628"/>
  <c r="V21" i="6628"/>
  <c r="W21" i="6628"/>
  <c r="C22" i="6628"/>
  <c r="D22" i="6628"/>
  <c r="F22" i="6628"/>
  <c r="G22" i="6628"/>
  <c r="U22" i="6628"/>
  <c r="V22" i="6628"/>
  <c r="W22" i="6628"/>
  <c r="C23" i="6628"/>
  <c r="D23" i="6628"/>
  <c r="F23" i="6628"/>
  <c r="G23" i="6628"/>
  <c r="U23" i="6628"/>
  <c r="V23" i="6628"/>
  <c r="C24" i="6628"/>
  <c r="D24" i="6628"/>
  <c r="F24" i="6628"/>
  <c r="G24" i="6628"/>
  <c r="U24" i="6628"/>
  <c r="V24" i="6628"/>
  <c r="W24" i="6628"/>
  <c r="C25" i="6628"/>
  <c r="D25" i="6628"/>
  <c r="F25" i="6628"/>
  <c r="G25" i="6628"/>
  <c r="U25" i="6628"/>
  <c r="V25" i="6628"/>
  <c r="W25" i="6628"/>
  <c r="U26" i="6628"/>
  <c r="W26" i="6628" s="1"/>
  <c r="V26" i="6628"/>
  <c r="U27" i="6628"/>
  <c r="V27" i="6628"/>
  <c r="W27" i="6628"/>
  <c r="U28" i="6628"/>
  <c r="V28" i="6628"/>
  <c r="W28" i="6628"/>
  <c r="U29" i="6628"/>
  <c r="V29" i="6628"/>
  <c r="W29" i="6628"/>
  <c r="A30" i="6628"/>
  <c r="K30" i="6628" s="1"/>
  <c r="J1" i="6628" s="1"/>
  <c r="U30" i="6628"/>
  <c r="V30" i="6628"/>
  <c r="W30" i="6628"/>
  <c r="U31" i="6628"/>
  <c r="V31" i="6628"/>
  <c r="U32" i="6628"/>
  <c r="V32" i="6628"/>
  <c r="W32" i="6628"/>
  <c r="U33" i="6628"/>
  <c r="V33" i="6628"/>
  <c r="A34" i="6628"/>
  <c r="E38" i="6628"/>
  <c r="F38" i="6628"/>
  <c r="G38" i="6628"/>
  <c r="U34" i="6628"/>
  <c r="V34" i="6628"/>
  <c r="U35" i="6628"/>
  <c r="V35" i="6628"/>
  <c r="W35" i="6628"/>
  <c r="U36" i="6628"/>
  <c r="V36" i="6628"/>
  <c r="U37" i="6628"/>
  <c r="V37" i="6628"/>
  <c r="W37" i="6628"/>
  <c r="D38" i="6628"/>
  <c r="H38" i="6628"/>
  <c r="I38" i="6628"/>
  <c r="J38" i="6628"/>
  <c r="U38" i="6628"/>
  <c r="V38" i="6628"/>
  <c r="W38" i="6628"/>
  <c r="U39" i="6628"/>
  <c r="V39" i="6628"/>
  <c r="U40" i="6628"/>
  <c r="V40" i="6628"/>
  <c r="W40" i="6628"/>
  <c r="U41" i="6628"/>
  <c r="W41" i="6628" s="1"/>
  <c r="V41" i="6628"/>
  <c r="A42" i="6628"/>
  <c r="P42" i="6628"/>
  <c r="U42" i="6628"/>
  <c r="V42" i="6628"/>
  <c r="U43" i="6628"/>
  <c r="V43" i="6628"/>
  <c r="W43" i="6628"/>
  <c r="U44" i="6628"/>
  <c r="V44" i="6628"/>
  <c r="U45" i="6628"/>
  <c r="W45" i="6628" s="1"/>
  <c r="V45" i="6628"/>
  <c r="A46" i="6628"/>
  <c r="P46" i="6628" s="1"/>
  <c r="U46" i="6628"/>
  <c r="V46" i="6628"/>
  <c r="W46" i="6628"/>
  <c r="U47" i="6628"/>
  <c r="V47" i="6628"/>
  <c r="U48" i="6628"/>
  <c r="V48" i="6628"/>
  <c r="W48" i="6628"/>
  <c r="U49" i="6628"/>
  <c r="W49" i="6628" s="1"/>
  <c r="V49" i="6628"/>
  <c r="A50" i="6628"/>
  <c r="P50" i="6628"/>
  <c r="U50" i="6628"/>
  <c r="V50" i="6628"/>
  <c r="U51" i="6628"/>
  <c r="V51" i="6628"/>
  <c r="W51" i="6628"/>
  <c r="U52" i="6628"/>
  <c r="V52" i="6628"/>
  <c r="U53" i="6628"/>
  <c r="W53" i="6628" s="1"/>
  <c r="V53" i="6628"/>
  <c r="A54" i="6628"/>
  <c r="G54" i="6628" s="1"/>
  <c r="U54" i="6628"/>
  <c r="V54" i="6628"/>
  <c r="U55" i="6628"/>
  <c r="V55" i="6628"/>
  <c r="W55" i="6628"/>
  <c r="U56" i="6628"/>
  <c r="V56" i="6628"/>
  <c r="U57" i="6628"/>
  <c r="V57" i="6628"/>
  <c r="W57" i="6628"/>
  <c r="A58" i="6628"/>
  <c r="G58" i="6628" s="1"/>
  <c r="U58" i="6628"/>
  <c r="V58" i="6628"/>
  <c r="U59" i="6628"/>
  <c r="V59" i="6628"/>
  <c r="W59" i="6628"/>
  <c r="U60" i="6628"/>
  <c r="V60" i="6628"/>
  <c r="U61" i="6628"/>
  <c r="V61" i="6628"/>
  <c r="W61" i="6628"/>
  <c r="A62" i="6628"/>
  <c r="G62" i="6628" s="1"/>
  <c r="U62" i="6628"/>
  <c r="W62" i="6628" s="1"/>
  <c r="V62" i="6628"/>
  <c r="U63" i="6628"/>
  <c r="V63" i="6628"/>
  <c r="W63" i="6628"/>
  <c r="U64" i="6628"/>
  <c r="V64" i="6628"/>
  <c r="U65" i="6628"/>
  <c r="V65" i="6628"/>
  <c r="W65" i="6628"/>
  <c r="B66" i="6628"/>
  <c r="G66" i="6628" s="1"/>
  <c r="C66" i="6628"/>
  <c r="D66" i="6628"/>
  <c r="E66" i="6628"/>
  <c r="F66" i="6628"/>
  <c r="U66" i="6628"/>
  <c r="V66" i="6628"/>
  <c r="U67" i="6628"/>
  <c r="V67" i="6628"/>
  <c r="U68" i="6628"/>
  <c r="V68" i="6628"/>
  <c r="U69" i="6628"/>
  <c r="V69" i="6628"/>
  <c r="B70" i="6628"/>
  <c r="G70" i="6628" s="1"/>
  <c r="C70" i="6628"/>
  <c r="D70" i="6628"/>
  <c r="E70" i="6628"/>
  <c r="F70" i="6628"/>
  <c r="U70" i="6628"/>
  <c r="V70" i="6628"/>
  <c r="U71" i="6628"/>
  <c r="V71" i="6628"/>
  <c r="U72" i="6628"/>
  <c r="V72" i="6628"/>
  <c r="U73" i="6628"/>
  <c r="V73" i="6628"/>
  <c r="U74" i="6628"/>
  <c r="W74" i="6628" s="1"/>
  <c r="V74" i="6628"/>
  <c r="U75" i="6628"/>
  <c r="V75" i="6628"/>
  <c r="U76" i="6628"/>
  <c r="V76" i="6628"/>
  <c r="U77" i="6628"/>
  <c r="V77" i="6628"/>
  <c r="W14" i="6628" l="1"/>
  <c r="W12" i="6628"/>
  <c r="W2" i="6628"/>
  <c r="E6" i="6628" s="1"/>
  <c r="W73" i="6628"/>
  <c r="W69" i="6628"/>
  <c r="W44" i="6628"/>
  <c r="W72" i="6628"/>
  <c r="W52" i="6628"/>
  <c r="W33" i="6628"/>
  <c r="W68" i="6628"/>
  <c r="W56" i="6628"/>
  <c r="W39" i="6628"/>
  <c r="W36" i="6628"/>
  <c r="W23" i="6628"/>
  <c r="W11" i="6628"/>
  <c r="W71" i="6628"/>
  <c r="W60" i="6628"/>
  <c r="W67" i="6628"/>
  <c r="W64" i="6628"/>
  <c r="W76" i="6628"/>
  <c r="W42" i="6628"/>
  <c r="W66" i="6628"/>
  <c r="W50" i="6628"/>
  <c r="E13" i="6628" s="1"/>
  <c r="W31" i="6628"/>
  <c r="W75" i="6628"/>
  <c r="W54" i="6628"/>
  <c r="W34" i="6628"/>
  <c r="W58" i="6628"/>
  <c r="W5" i="6628"/>
  <c r="E7" i="6628" s="1"/>
  <c r="W77" i="6628"/>
  <c r="W47" i="6628"/>
  <c r="W70" i="6628"/>
  <c r="W20" i="6628"/>
  <c r="E23" i="6628" s="1"/>
  <c r="C3" i="6628"/>
  <c r="E3" i="6628"/>
  <c r="F3" i="6628"/>
  <c r="G3" i="6628"/>
  <c r="D3" i="6628"/>
  <c r="A38" i="6628"/>
  <c r="K38" i="6628" s="1"/>
  <c r="K34" i="6628"/>
  <c r="J2" i="6628" s="1"/>
  <c r="J3" i="6628" s="1"/>
  <c r="E14" i="6628"/>
  <c r="E24" i="6628"/>
  <c r="E4" i="6628" l="1"/>
  <c r="E25" i="6628"/>
  <c r="E22" i="6628"/>
  <c r="E5" i="6628"/>
  <c r="E15" i="6628"/>
  <c r="E16" i="6628"/>
  <c r="G21" i="6628"/>
  <c r="C21" i="6628"/>
  <c r="D21" i="6628"/>
  <c r="F21" i="6628"/>
  <c r="E21" i="6628"/>
  <c r="D12" i="6628"/>
  <c r="F12" i="6628"/>
  <c r="G12" i="6628"/>
  <c r="C12" i="6628"/>
  <c r="E12" i="6628"/>
</calcChain>
</file>

<file path=xl/sharedStrings.xml><?xml version="1.0" encoding="utf-8"?>
<sst xmlns="http://schemas.openxmlformats.org/spreadsheetml/2006/main" count="1130" uniqueCount="886">
  <si>
    <t>熊本</t>
    <rPh sb="0" eb="2">
      <t>クマモト</t>
    </rPh>
    <phoneticPr fontId="2"/>
  </si>
  <si>
    <t>宮崎</t>
    <rPh sb="0" eb="2">
      <t>ミヤザキ</t>
    </rPh>
    <phoneticPr fontId="2"/>
  </si>
  <si>
    <t>鹿児島</t>
    <rPh sb="0" eb="3">
      <t>カゴシマ</t>
    </rPh>
    <phoneticPr fontId="2"/>
  </si>
  <si>
    <t>沖縄</t>
    <rPh sb="0" eb="2">
      <t>オキナワ</t>
    </rPh>
    <phoneticPr fontId="2"/>
  </si>
  <si>
    <t>勧告日</t>
    <rPh sb="0" eb="2">
      <t>カンコク</t>
    </rPh>
    <rPh sb="2" eb="3">
      <t>ビ</t>
    </rPh>
    <phoneticPr fontId="2"/>
  </si>
  <si>
    <t>比較給与</t>
    <rPh sb="0" eb="2">
      <t>ヒカク</t>
    </rPh>
    <rPh sb="2" eb="4">
      <t>キュウヨ</t>
    </rPh>
    <phoneticPr fontId="2"/>
  </si>
  <si>
    <t>民間</t>
    <rPh sb="0" eb="2">
      <t>ミンカン</t>
    </rPh>
    <phoneticPr fontId="2"/>
  </si>
  <si>
    <t>公務員</t>
    <rPh sb="0" eb="3">
      <t>コウムイン</t>
    </rPh>
    <phoneticPr fontId="2"/>
  </si>
  <si>
    <t>公民較差</t>
    <rPh sb="0" eb="2">
      <t>コウミン</t>
    </rPh>
    <rPh sb="2" eb="4">
      <t>カクサ</t>
    </rPh>
    <phoneticPr fontId="2"/>
  </si>
  <si>
    <t>額</t>
    <rPh sb="0" eb="1">
      <t>ガク</t>
    </rPh>
    <phoneticPr fontId="2"/>
  </si>
  <si>
    <t>率</t>
    <rPh sb="0" eb="1">
      <t>リツ</t>
    </rPh>
    <phoneticPr fontId="2"/>
  </si>
  <si>
    <t>改定</t>
    <rPh sb="0" eb="2">
      <t>カイテイ</t>
    </rPh>
    <phoneticPr fontId="2"/>
  </si>
  <si>
    <t>一時金</t>
    <rPh sb="0" eb="3">
      <t>イチジキン</t>
    </rPh>
    <phoneticPr fontId="2"/>
  </si>
  <si>
    <t>給料表改定</t>
    <rPh sb="0" eb="3">
      <t>キュウリョウヒョウ</t>
    </rPh>
    <rPh sb="3" eb="5">
      <t>カイテイ</t>
    </rPh>
    <phoneticPr fontId="2"/>
  </si>
  <si>
    <t>北海道</t>
    <rPh sb="0" eb="3">
      <t>ホッカイドウ</t>
    </rPh>
    <phoneticPr fontId="2"/>
  </si>
  <si>
    <t>青森</t>
    <rPh sb="0" eb="2">
      <t>アオモリ</t>
    </rPh>
    <phoneticPr fontId="2"/>
  </si>
  <si>
    <t>秋田</t>
    <rPh sb="0" eb="2">
      <t>アキタ</t>
    </rPh>
    <phoneticPr fontId="2"/>
  </si>
  <si>
    <t>岩手</t>
    <rPh sb="0" eb="2">
      <t>イワテ</t>
    </rPh>
    <phoneticPr fontId="2"/>
  </si>
  <si>
    <t>山形</t>
    <rPh sb="0" eb="2">
      <t>ヤマガタ</t>
    </rPh>
    <phoneticPr fontId="2"/>
  </si>
  <si>
    <t>宮城</t>
    <rPh sb="0" eb="2">
      <t>ミヤギ</t>
    </rPh>
    <phoneticPr fontId="2"/>
  </si>
  <si>
    <t>福島</t>
    <rPh sb="0" eb="2">
      <t>フクシマ</t>
    </rPh>
    <phoneticPr fontId="2"/>
  </si>
  <si>
    <t>栃木</t>
    <rPh sb="0" eb="2">
      <t>トチギ</t>
    </rPh>
    <phoneticPr fontId="2"/>
  </si>
  <si>
    <t>茨城</t>
    <rPh sb="0" eb="2">
      <t>イバラキ</t>
    </rPh>
    <phoneticPr fontId="2"/>
  </si>
  <si>
    <t>群馬</t>
    <rPh sb="0" eb="2">
      <t>グンマ</t>
    </rPh>
    <phoneticPr fontId="2"/>
  </si>
  <si>
    <t>埼玉</t>
    <rPh sb="0" eb="2">
      <t>サイタマ</t>
    </rPh>
    <phoneticPr fontId="2"/>
  </si>
  <si>
    <t>千葉</t>
    <rPh sb="0" eb="2">
      <t>チバ</t>
    </rPh>
    <phoneticPr fontId="2"/>
  </si>
  <si>
    <t>東京</t>
    <rPh sb="0" eb="2">
      <t>トウキョウ</t>
    </rPh>
    <phoneticPr fontId="2"/>
  </si>
  <si>
    <t>神奈川</t>
    <rPh sb="0" eb="3">
      <t>カナガワ</t>
    </rPh>
    <phoneticPr fontId="2"/>
  </si>
  <si>
    <t>山梨</t>
    <rPh sb="0" eb="2">
      <t>ヤマナシ</t>
    </rPh>
    <phoneticPr fontId="2"/>
  </si>
  <si>
    <t>長野</t>
    <rPh sb="0" eb="2">
      <t>ナガノ</t>
    </rPh>
    <phoneticPr fontId="2"/>
  </si>
  <si>
    <t>静岡</t>
    <rPh sb="0" eb="2">
      <t>シズオカ</t>
    </rPh>
    <phoneticPr fontId="2"/>
  </si>
  <si>
    <t>新潟</t>
    <rPh sb="0" eb="2">
      <t>ニイガタ</t>
    </rPh>
    <phoneticPr fontId="2"/>
  </si>
  <si>
    <t>富山</t>
    <rPh sb="0" eb="2">
      <t>トヤマ</t>
    </rPh>
    <phoneticPr fontId="2"/>
  </si>
  <si>
    <t>石川</t>
    <rPh sb="0" eb="2">
      <t>イシカワ</t>
    </rPh>
    <phoneticPr fontId="2"/>
  </si>
  <si>
    <t>福井</t>
    <rPh sb="0" eb="2">
      <t>フクイ</t>
    </rPh>
    <phoneticPr fontId="2"/>
  </si>
  <si>
    <t>愛知</t>
    <rPh sb="0" eb="2">
      <t>アイチ</t>
    </rPh>
    <phoneticPr fontId="2"/>
  </si>
  <si>
    <t>岐阜</t>
    <rPh sb="0" eb="2">
      <t>ギフ</t>
    </rPh>
    <phoneticPr fontId="2"/>
  </si>
  <si>
    <t>三重</t>
    <rPh sb="0" eb="2">
      <t>ミエ</t>
    </rPh>
    <phoneticPr fontId="2"/>
  </si>
  <si>
    <t>滋賀</t>
    <rPh sb="0" eb="2">
      <t>シガ</t>
    </rPh>
    <phoneticPr fontId="2"/>
  </si>
  <si>
    <t>京都</t>
    <rPh sb="0" eb="2">
      <t>キョウト</t>
    </rPh>
    <phoneticPr fontId="2"/>
  </si>
  <si>
    <t>奈良</t>
    <rPh sb="0" eb="2">
      <t>ナラ</t>
    </rPh>
    <phoneticPr fontId="2"/>
  </si>
  <si>
    <t>和歌山</t>
    <rPh sb="0" eb="3">
      <t>ワカヤマ</t>
    </rPh>
    <phoneticPr fontId="2"/>
  </si>
  <si>
    <t>大阪</t>
    <rPh sb="0" eb="2">
      <t>オオサカ</t>
    </rPh>
    <phoneticPr fontId="2"/>
  </si>
  <si>
    <t>兵庫</t>
    <rPh sb="0" eb="2">
      <t>ヒョウゴ</t>
    </rPh>
    <phoneticPr fontId="2"/>
  </si>
  <si>
    <t>鳥取</t>
    <rPh sb="0" eb="2">
      <t>トットリ</t>
    </rPh>
    <phoneticPr fontId="2"/>
  </si>
  <si>
    <t>岡山</t>
    <rPh sb="0" eb="2">
      <t>オカヤマ</t>
    </rPh>
    <phoneticPr fontId="2"/>
  </si>
  <si>
    <t>島根</t>
    <rPh sb="0" eb="2">
      <t>シマネ</t>
    </rPh>
    <phoneticPr fontId="2"/>
  </si>
  <si>
    <t>広島</t>
    <rPh sb="0" eb="2">
      <t>ヒロシマ</t>
    </rPh>
    <phoneticPr fontId="2"/>
  </si>
  <si>
    <t>山口</t>
    <rPh sb="0" eb="2">
      <t>ヤマグチ</t>
    </rPh>
    <phoneticPr fontId="2"/>
  </si>
  <si>
    <t>香川</t>
    <rPh sb="0" eb="2">
      <t>カガワ</t>
    </rPh>
    <phoneticPr fontId="2"/>
  </si>
  <si>
    <t>徳島</t>
    <rPh sb="0" eb="2">
      <t>トクシマ</t>
    </rPh>
    <phoneticPr fontId="2"/>
  </si>
  <si>
    <t>愛媛</t>
    <rPh sb="0" eb="2">
      <t>エヒメ</t>
    </rPh>
    <phoneticPr fontId="2"/>
  </si>
  <si>
    <t>高知</t>
    <rPh sb="0" eb="2">
      <t>コウチ</t>
    </rPh>
    <phoneticPr fontId="2"/>
  </si>
  <si>
    <t>福岡</t>
    <rPh sb="0" eb="2">
      <t>フクオカ</t>
    </rPh>
    <phoneticPr fontId="2"/>
  </si>
  <si>
    <t>佐賀</t>
    <rPh sb="0" eb="2">
      <t>サガ</t>
    </rPh>
    <phoneticPr fontId="2"/>
  </si>
  <si>
    <t>大分</t>
    <rPh sb="0" eb="2">
      <t>オオイタ</t>
    </rPh>
    <phoneticPr fontId="2"/>
  </si>
  <si>
    <t>国</t>
    <rPh sb="0" eb="1">
      <t>クニ</t>
    </rPh>
    <phoneticPr fontId="2"/>
  </si>
  <si>
    <t>札幌市</t>
  </si>
  <si>
    <t>さいたま市</t>
  </si>
  <si>
    <t>千葉市</t>
  </si>
  <si>
    <t>静岡市</t>
  </si>
  <si>
    <t>浜松市</t>
  </si>
  <si>
    <t>名古屋市</t>
  </si>
  <si>
    <t>京都市</t>
  </si>
  <si>
    <t>大阪市</t>
  </si>
  <si>
    <t>堺市</t>
  </si>
  <si>
    <t>神戸市</t>
  </si>
  <si>
    <t>岡山市</t>
  </si>
  <si>
    <t>広島市</t>
  </si>
  <si>
    <t>北九州市</t>
  </si>
  <si>
    <t>福岡市</t>
  </si>
  <si>
    <t>月例給・一時金・諸手当の
改正実施時期等</t>
    <rPh sb="0" eb="2">
      <t>ゲツレイ</t>
    </rPh>
    <rPh sb="2" eb="3">
      <t>キュウ</t>
    </rPh>
    <rPh sb="4" eb="7">
      <t>イチジキン</t>
    </rPh>
    <rPh sb="8" eb="11">
      <t>ショテアテ</t>
    </rPh>
    <rPh sb="13" eb="15">
      <t>カイセイ</t>
    </rPh>
    <rPh sb="15" eb="17">
      <t>ジッシ</t>
    </rPh>
    <rPh sb="17" eb="19">
      <t>ジキ</t>
    </rPh>
    <rPh sb="19" eb="20">
      <t>トウ</t>
    </rPh>
    <phoneticPr fontId="2"/>
  </si>
  <si>
    <t>仙台市</t>
    <rPh sb="0" eb="3">
      <t>センダイシ</t>
    </rPh>
    <phoneticPr fontId="2"/>
  </si>
  <si>
    <t>新潟市</t>
    <rPh sb="0" eb="3">
      <t>ニイガタシ</t>
    </rPh>
    <phoneticPr fontId="2"/>
  </si>
  <si>
    <t>特別区</t>
    <rPh sb="0" eb="3">
      <t>トクベツク</t>
    </rPh>
    <phoneticPr fontId="2"/>
  </si>
  <si>
    <t>相模原市</t>
    <rPh sb="0" eb="4">
      <t>サガミハラシ</t>
    </rPh>
    <phoneticPr fontId="2"/>
  </si>
  <si>
    <t>長　　崎</t>
    <rPh sb="0" eb="1">
      <t>チョウ</t>
    </rPh>
    <rPh sb="3" eb="4">
      <t>サキ</t>
    </rPh>
    <phoneticPr fontId="2"/>
  </si>
  <si>
    <t>横浜市</t>
    <rPh sb="0" eb="3">
      <t>ヨコハマシ</t>
    </rPh>
    <phoneticPr fontId="2"/>
  </si>
  <si>
    <t>川崎市</t>
    <rPh sb="0" eb="2">
      <t>カワサキ</t>
    </rPh>
    <rPh sb="2" eb="3">
      <t>シ</t>
    </rPh>
    <phoneticPr fontId="2"/>
  </si>
  <si>
    <t>熊本市</t>
    <rPh sb="0" eb="2">
      <t>クマモト</t>
    </rPh>
    <phoneticPr fontId="2"/>
  </si>
  <si>
    <t>和歌山市</t>
    <rPh sb="0" eb="3">
      <t>ワカヤマ</t>
    </rPh>
    <phoneticPr fontId="2"/>
  </si>
  <si>
    <t>平均</t>
    <rPh sb="0" eb="2">
      <t>ヘイキン</t>
    </rPh>
    <phoneticPr fontId="2"/>
  </si>
  <si>
    <t>最大</t>
    <rPh sb="0" eb="2">
      <t>サイダイ</t>
    </rPh>
    <phoneticPr fontId="2"/>
  </si>
  <si>
    <t>最少</t>
    <rPh sb="0" eb="2">
      <t>サイショウ</t>
    </rPh>
    <phoneticPr fontId="2"/>
  </si>
  <si>
    <t>中央値</t>
    <rPh sb="0" eb="2">
      <t>チュウオウ</t>
    </rPh>
    <rPh sb="2" eb="3">
      <t>チ</t>
    </rPh>
    <phoneticPr fontId="2"/>
  </si>
  <si>
    <t>合計</t>
    <rPh sb="0" eb="2">
      <t>ゴウケイ</t>
    </rPh>
    <phoneticPr fontId="2"/>
  </si>
  <si>
    <t>標準偏差</t>
    <rPh sb="0" eb="4">
      <t>ヒョウジュンヘンサ</t>
    </rPh>
    <phoneticPr fontId="2"/>
  </si>
  <si>
    <t>公務員給与
（改定前）</t>
    <rPh sb="0" eb="3">
      <t>コウムイン</t>
    </rPh>
    <rPh sb="3" eb="5">
      <t>キュウヨ</t>
    </rPh>
    <rPh sb="7" eb="9">
      <t>カイテイ</t>
    </rPh>
    <rPh sb="9" eb="10">
      <t>マエ</t>
    </rPh>
    <phoneticPr fontId="2"/>
  </si>
  <si>
    <t>公務員一時金
（改定前）</t>
    <rPh sb="0" eb="3">
      <t>コウムイン</t>
    </rPh>
    <rPh sb="3" eb="6">
      <t>イチジキン</t>
    </rPh>
    <rPh sb="8" eb="10">
      <t>カイテイ</t>
    </rPh>
    <rPh sb="10" eb="11">
      <t>マエ</t>
    </rPh>
    <phoneticPr fontId="2"/>
  </si>
  <si>
    <t>公務員一時金
（改定後）</t>
    <rPh sb="0" eb="3">
      <t>コウムイン</t>
    </rPh>
    <rPh sb="3" eb="6">
      <t>イチジキン</t>
    </rPh>
    <rPh sb="8" eb="10">
      <t>カイテイ</t>
    </rPh>
    <rPh sb="10" eb="11">
      <t>ゴ</t>
    </rPh>
    <phoneticPr fontId="2"/>
  </si>
  <si>
    <t>都道府県</t>
    <rPh sb="0" eb="4">
      <t>トドウフケン</t>
    </rPh>
    <phoneticPr fontId="2"/>
  </si>
  <si>
    <t>全体</t>
    <rPh sb="0" eb="2">
      <t>ゼンタイ</t>
    </rPh>
    <phoneticPr fontId="2"/>
  </si>
  <si>
    <t>較差</t>
    <rPh sb="0" eb="2">
      <t>カクサ</t>
    </rPh>
    <phoneticPr fontId="2"/>
  </si>
  <si>
    <t>入力済み県数</t>
    <rPh sb="0" eb="2">
      <t>ニュウリョク</t>
    </rPh>
    <rPh sb="2" eb="3">
      <t>ズ</t>
    </rPh>
    <rPh sb="4" eb="5">
      <t>ケン</t>
    </rPh>
    <rPh sb="5" eb="6">
      <t>スウ</t>
    </rPh>
    <phoneticPr fontId="2"/>
  </si>
  <si>
    <t>入力済み政令市数</t>
    <rPh sb="0" eb="2">
      <t>ニュウリョク</t>
    </rPh>
    <rPh sb="2" eb="3">
      <t>ズ</t>
    </rPh>
    <rPh sb="4" eb="7">
      <t>セイレイシ</t>
    </rPh>
    <rPh sb="7" eb="8">
      <t>スウ</t>
    </rPh>
    <phoneticPr fontId="2"/>
  </si>
  <si>
    <t>入力済み合計</t>
    <rPh sb="0" eb="2">
      <t>ニュウリョク</t>
    </rPh>
    <rPh sb="2" eb="3">
      <t>ズ</t>
    </rPh>
    <rPh sb="4" eb="6">
      <t>ゴウケイ</t>
    </rPh>
    <phoneticPr fontId="2"/>
  </si>
  <si>
    <t>ここまで都道府県</t>
    <rPh sb="4" eb="8">
      <t>トドウフケン</t>
    </rPh>
    <phoneticPr fontId="2"/>
  </si>
  <si>
    <t>ここから政令市</t>
    <rPh sb="4" eb="7">
      <t>セイレイシ</t>
    </rPh>
    <phoneticPr fontId="2"/>
  </si>
  <si>
    <t>※参考値
公務員給与
（改定後）</t>
    <rPh sb="1" eb="3">
      <t>サンコウ</t>
    </rPh>
    <rPh sb="3" eb="4">
      <t>チ</t>
    </rPh>
    <rPh sb="5" eb="8">
      <t>コウムイン</t>
    </rPh>
    <rPh sb="8" eb="10">
      <t>キュウヨ</t>
    </rPh>
    <rPh sb="12" eb="14">
      <t>カイテイ</t>
    </rPh>
    <rPh sb="14" eb="15">
      <t>ゴ</t>
    </rPh>
    <phoneticPr fontId="2"/>
  </si>
  <si>
    <t>政令市等</t>
    <rPh sb="0" eb="3">
      <t>セイレイシ</t>
    </rPh>
    <rPh sb="3" eb="4">
      <t>トウ</t>
    </rPh>
    <phoneticPr fontId="2"/>
  </si>
  <si>
    <t>メンタル・ハラスメント対策</t>
    <rPh sb="11" eb="13">
      <t>タイサク</t>
    </rPh>
    <phoneticPr fontId="2"/>
  </si>
  <si>
    <t>改定なし</t>
    <rPh sb="0" eb="2">
      <t>カイテイ</t>
    </rPh>
    <phoneticPr fontId="2"/>
  </si>
  <si>
    <t>改定後月数</t>
    <rPh sb="0" eb="2">
      <t>カイテイ</t>
    </rPh>
    <rPh sb="2" eb="3">
      <t>ゴ</t>
    </rPh>
    <rPh sb="3" eb="5">
      <t>ツキスウ</t>
    </rPh>
    <phoneticPr fontId="2"/>
  </si>
  <si>
    <t>改定後月数</t>
    <rPh sb="0" eb="3">
      <t>カイテイゴ</t>
    </rPh>
    <rPh sb="3" eb="5">
      <t>ツキスウ</t>
    </rPh>
    <phoneticPr fontId="2"/>
  </si>
  <si>
    <t>国どおり</t>
    <rPh sb="0" eb="1">
      <t>クニ</t>
    </rPh>
    <phoneticPr fontId="2"/>
  </si>
  <si>
    <t>住居手当（都道府県）</t>
    <rPh sb="0" eb="2">
      <t>ジュウキョ</t>
    </rPh>
    <rPh sb="2" eb="4">
      <t>テアテ</t>
    </rPh>
    <rPh sb="5" eb="9">
      <t>トドウフケン</t>
    </rPh>
    <phoneticPr fontId="2"/>
  </si>
  <si>
    <t>住居手当（政令市）</t>
    <rPh sb="0" eb="2">
      <t>ジュウキョ</t>
    </rPh>
    <rPh sb="2" eb="4">
      <t>テアテ</t>
    </rPh>
    <rPh sb="5" eb="8">
      <t>セイレイシ</t>
    </rPh>
    <phoneticPr fontId="2"/>
  </si>
  <si>
    <t>今後検討・研究</t>
    <rPh sb="0" eb="2">
      <t>コンゴ</t>
    </rPh>
    <rPh sb="2" eb="4">
      <t>ケントウ</t>
    </rPh>
    <rPh sb="5" eb="7">
      <t>ケンキュウ</t>
    </rPh>
    <phoneticPr fontId="2"/>
  </si>
  <si>
    <t>国と異なる改定</t>
    <rPh sb="0" eb="1">
      <t>クニ</t>
    </rPh>
    <rPh sb="2" eb="3">
      <t>コト</t>
    </rPh>
    <rPh sb="5" eb="7">
      <t>カイテイ</t>
    </rPh>
    <phoneticPr fontId="2"/>
  </si>
  <si>
    <t>言及なし</t>
    <rPh sb="0" eb="2">
      <t>ゲンキュウ</t>
    </rPh>
    <phoneticPr fontId="2"/>
  </si>
  <si>
    <t>額</t>
    <rPh sb="0" eb="1">
      <t>ガク</t>
    </rPh>
    <phoneticPr fontId="2"/>
  </si>
  <si>
    <t>人材育成・人事評価</t>
    <rPh sb="0" eb="2">
      <t>ジンザイ</t>
    </rPh>
    <rPh sb="2" eb="4">
      <t>イクセイ</t>
    </rPh>
    <rPh sb="5" eb="7">
      <t>ジンジ</t>
    </rPh>
    <rPh sb="7" eb="9">
      <t>ヒョウカ</t>
    </rPh>
    <phoneticPr fontId="2"/>
  </si>
  <si>
    <t>会計年度任用職員</t>
    <phoneticPr fontId="2"/>
  </si>
  <si>
    <t>長時間労働是正・柔軟な働き方</t>
    <rPh sb="0" eb="7">
      <t>チョウジカンロウドウゼセイ</t>
    </rPh>
    <rPh sb="8" eb="10">
      <t>ジュウナン</t>
    </rPh>
    <rPh sb="11" eb="12">
      <t>ハタラ</t>
    </rPh>
    <rPh sb="13" eb="14">
      <t>カタ</t>
    </rPh>
    <phoneticPr fontId="2"/>
  </si>
  <si>
    <t>その他手当</t>
    <rPh sb="2" eb="3">
      <t>タ</t>
    </rPh>
    <rPh sb="3" eb="5">
      <t>テアテ</t>
    </rPh>
    <phoneticPr fontId="2"/>
  </si>
  <si>
    <t>両立支援</t>
    <rPh sb="0" eb="2">
      <t>リョウリツ</t>
    </rPh>
    <rPh sb="2" eb="4">
      <t>シエン</t>
    </rPh>
    <phoneticPr fontId="2"/>
  </si>
  <si>
    <t>会計年度任用職員</t>
    <rPh sb="0" eb="2">
      <t>カイケイ</t>
    </rPh>
    <rPh sb="2" eb="4">
      <t>ネンド</t>
    </rPh>
    <rPh sb="4" eb="6">
      <t>ニンヨウ</t>
    </rPh>
    <rPh sb="6" eb="8">
      <t>ショクイン</t>
    </rPh>
    <phoneticPr fontId="2"/>
  </si>
  <si>
    <t>両立支援・WLB</t>
    <rPh sb="0" eb="2">
      <t>リョウリツ</t>
    </rPh>
    <rPh sb="2" eb="4">
      <t>シエン</t>
    </rPh>
    <phoneticPr fontId="2"/>
  </si>
  <si>
    <t>較差分布（都道府県）</t>
  </si>
  <si>
    <t>較差分布（政令市等）</t>
    <phoneticPr fontId="2"/>
  </si>
  <si>
    <t>較差分布（全体）</t>
    <phoneticPr fontId="2"/>
  </si>
  <si>
    <t>月数分布（都道府県）</t>
    <phoneticPr fontId="2"/>
  </si>
  <si>
    <t>月数分布（政令市等）</t>
    <phoneticPr fontId="2"/>
  </si>
  <si>
    <t>月数分布（全体）</t>
    <phoneticPr fontId="2"/>
  </si>
  <si>
    <t>再任用職員の期末手当</t>
    <rPh sb="0" eb="3">
      <t>サイニンヨウ</t>
    </rPh>
    <rPh sb="3" eb="5">
      <t>ショクイン</t>
    </rPh>
    <rPh sb="6" eb="8">
      <t>キマツ</t>
    </rPh>
    <rPh sb="8" eb="10">
      <t>テアテ</t>
    </rPh>
    <phoneticPr fontId="2"/>
  </si>
  <si>
    <t>再任用職員の期末手当</t>
    <phoneticPr fontId="2"/>
  </si>
  <si>
    <t>あり</t>
  </si>
  <si>
    <t>あり</t>
    <phoneticPr fontId="2"/>
  </si>
  <si>
    <t>引上げ月数</t>
    <rPh sb="0" eb="2">
      <t>ヒキア</t>
    </rPh>
    <rPh sb="3" eb="5">
      <t>ツキスウ</t>
    </rPh>
    <phoneticPr fontId="2"/>
  </si>
  <si>
    <t>引上げ月数</t>
    <rPh sb="0" eb="1">
      <t>イン</t>
    </rPh>
    <rPh sb="1" eb="2">
      <t>ア</t>
    </rPh>
    <rPh sb="3" eb="5">
      <t>ツキスウ</t>
    </rPh>
    <phoneticPr fontId="2"/>
  </si>
  <si>
    <t>その他手当</t>
    <rPh sb="2" eb="3">
      <t>タ</t>
    </rPh>
    <rPh sb="3" eb="5">
      <t>テアテ</t>
    </rPh>
    <phoneticPr fontId="2"/>
  </si>
  <si>
    <t>その他手当および
給与制度の見直し</t>
    <rPh sb="2" eb="3">
      <t>タ</t>
    </rPh>
    <rPh sb="3" eb="5">
      <t>テアテ</t>
    </rPh>
    <phoneticPr fontId="2"/>
  </si>
  <si>
    <t>人材育成・人事評価</t>
    <phoneticPr fontId="2"/>
  </si>
  <si>
    <t>初任給改定</t>
    <rPh sb="0" eb="2">
      <t>ショニン</t>
    </rPh>
    <rPh sb="2" eb="3">
      <t>キュウ</t>
    </rPh>
    <rPh sb="3" eb="5">
      <t>カイテイ</t>
    </rPh>
    <phoneticPr fontId="2"/>
  </si>
  <si>
    <t>改定内容</t>
    <rPh sb="0" eb="2">
      <t>カイテイ</t>
    </rPh>
    <rPh sb="2" eb="4">
      <t>ナイヨウ</t>
    </rPh>
    <phoneticPr fontId="2"/>
  </si>
  <si>
    <t>マイナス</t>
    <phoneticPr fontId="2"/>
  </si>
  <si>
    <t>引上げ月数分布（都道府県）</t>
    <rPh sb="1" eb="2">
      <t>ア</t>
    </rPh>
    <phoneticPr fontId="2"/>
  </si>
  <si>
    <t>引上げ月数分布（政令市等）</t>
    <rPh sb="1" eb="2">
      <t>ア</t>
    </rPh>
    <phoneticPr fontId="2"/>
  </si>
  <si>
    <t>引上げ月数分布（全体）</t>
    <rPh sb="1" eb="2">
      <t>ア</t>
    </rPh>
    <phoneticPr fontId="2"/>
  </si>
  <si>
    <t>8/7</t>
    <phoneticPr fontId="2"/>
  </si>
  <si>
    <t>3,869</t>
    <phoneticPr fontId="2"/>
  </si>
  <si>
    <t>4.40月→4.50月
※期末手当及び勤勉手当に均等配分（0.05月ずつ）</t>
    <rPh sb="13" eb="15">
      <t>キマツ</t>
    </rPh>
    <rPh sb="15" eb="17">
      <t>テアテ</t>
    </rPh>
    <rPh sb="17" eb="18">
      <t>オヨ</t>
    </rPh>
    <rPh sb="19" eb="21">
      <t>キンベン</t>
    </rPh>
    <rPh sb="21" eb="23">
      <t>テアテ</t>
    </rPh>
    <rPh sb="24" eb="26">
      <t>キントウ</t>
    </rPh>
    <rPh sb="26" eb="28">
      <t>ハイブン</t>
    </rPh>
    <rPh sb="33" eb="34">
      <t>ツキ</t>
    </rPh>
    <phoneticPr fontId="2"/>
  </si>
  <si>
    <t>再任用職員
2.30月→2.35月（0.05月）</t>
    <rPh sb="0" eb="1">
      <t>サイ</t>
    </rPh>
    <rPh sb="1" eb="3">
      <t>ニンヨウ</t>
    </rPh>
    <rPh sb="3" eb="5">
      <t>ショクイン</t>
    </rPh>
    <rPh sb="10" eb="11">
      <t>ツキ</t>
    </rPh>
    <rPh sb="16" eb="17">
      <t>ツキ</t>
    </rPh>
    <rPh sb="22" eb="23">
      <t>ツキ</t>
    </rPh>
    <phoneticPr fontId="2"/>
  </si>
  <si>
    <t>一般職試験
（高卒）7.8％[12,000円]
（大卒）5.9％[11,000円]
総合職試験
（大卒）5.8％[11,000円]</t>
    <rPh sb="0" eb="2">
      <t>イッパン</t>
    </rPh>
    <rPh sb="2" eb="3">
      <t>ショク</t>
    </rPh>
    <rPh sb="3" eb="5">
      <t>シケン</t>
    </rPh>
    <rPh sb="7" eb="9">
      <t>コウソツ</t>
    </rPh>
    <rPh sb="21" eb="22">
      <t>エン</t>
    </rPh>
    <rPh sb="25" eb="27">
      <t>ダイソツ</t>
    </rPh>
    <rPh sb="39" eb="40">
      <t>エン</t>
    </rPh>
    <rPh sb="43" eb="45">
      <t>ソウゴウ</t>
    </rPh>
    <rPh sb="45" eb="46">
      <t>ショク</t>
    </rPh>
    <rPh sb="46" eb="48">
      <t>シケン</t>
    </rPh>
    <rPh sb="50" eb="52">
      <t>ダイソツ</t>
    </rPh>
    <rPh sb="64" eb="65">
      <t>エン</t>
    </rPh>
    <phoneticPr fontId="2"/>
  </si>
  <si>
    <t xml:space="preserve">俸給表：2023年４月１日
期末・勤勉手当：
(2023年12月）法律公布の日
（2024年６月以降）2024年４月１日
在宅勤務手当：2024年４月１日
週休３日制：2025年４月１日
</t>
    <rPh sb="0" eb="2">
      <t>ホウキュウ</t>
    </rPh>
    <rPh sb="2" eb="3">
      <t>ヒョウ</t>
    </rPh>
    <rPh sb="8" eb="9">
      <t>ネン</t>
    </rPh>
    <rPh sb="10" eb="11">
      <t>ガツ</t>
    </rPh>
    <rPh sb="12" eb="13">
      <t>ヒ</t>
    </rPh>
    <rPh sb="14" eb="16">
      <t>キマツ</t>
    </rPh>
    <rPh sb="17" eb="19">
      <t>キンベン</t>
    </rPh>
    <rPh sb="19" eb="21">
      <t>テアテ</t>
    </rPh>
    <rPh sb="28" eb="29">
      <t>ネン</t>
    </rPh>
    <rPh sb="31" eb="32">
      <t>ガツ</t>
    </rPh>
    <rPh sb="33" eb="35">
      <t>ホウリツ</t>
    </rPh>
    <rPh sb="35" eb="37">
      <t>コウフ</t>
    </rPh>
    <rPh sb="38" eb="39">
      <t>ヒ</t>
    </rPh>
    <rPh sb="45" eb="46">
      <t>ネン</t>
    </rPh>
    <rPh sb="47" eb="48">
      <t>ガツ</t>
    </rPh>
    <rPh sb="48" eb="50">
      <t>イコウ</t>
    </rPh>
    <rPh sb="55" eb="56">
      <t>ネン</t>
    </rPh>
    <rPh sb="57" eb="58">
      <t>ガツ</t>
    </rPh>
    <rPh sb="59" eb="60">
      <t>ヒ</t>
    </rPh>
    <rPh sb="61" eb="63">
      <t>ザイタク</t>
    </rPh>
    <rPh sb="63" eb="65">
      <t>キンム</t>
    </rPh>
    <rPh sb="65" eb="67">
      <t>テアテ</t>
    </rPh>
    <rPh sb="72" eb="73">
      <t>ネン</t>
    </rPh>
    <rPh sb="74" eb="75">
      <t>ガツ</t>
    </rPh>
    <rPh sb="76" eb="77">
      <t>ヒ</t>
    </rPh>
    <rPh sb="78" eb="80">
      <t>シュウキュウ</t>
    </rPh>
    <rPh sb="81" eb="82">
      <t>ヒ</t>
    </rPh>
    <rPh sb="88" eb="89">
      <t>ネン</t>
    </rPh>
    <rPh sb="90" eb="91">
      <t>ガツ</t>
    </rPh>
    <rPh sb="92" eb="93">
      <t>ヒ</t>
    </rPh>
    <phoneticPr fontId="2"/>
  </si>
  <si>
    <t xml:space="preserve">○在宅勤務手当の新設
・住居その他これに準ずる場所で、一定期間以上継続して１月当たり10日を超えて正規の勤務時間の全部を勤務することを命ぜられた職員に月額3,000円支給
・在宅勤務等手当の新設に伴う通勤手当の取扱いを措置
○非常勤職員の給与
　2023年４月、指針に常勤職員の給与改定に係る取扱いに準じて非常勤職員の給与を改定するよう努める旨追加。
○社会と公務の変化に応じた給与制度の整備（骨格案）
・人材確保への対応
・組織パフォーマンスの向上
・働き方やライフスタイルの多様化への対応
○週休３日制
・勤務時間法を改正し、フレックスタイム制の活用により、勤務時間総量は維持した上で、週１日を限度に勤務時間を割り振らない日の設定が可能
</t>
    <rPh sb="1" eb="3">
      <t>ザイタク</t>
    </rPh>
    <rPh sb="3" eb="5">
      <t>キンム</t>
    </rPh>
    <rPh sb="5" eb="7">
      <t>テアテ</t>
    </rPh>
    <rPh sb="8" eb="10">
      <t>シンセツ</t>
    </rPh>
    <rPh sb="12" eb="14">
      <t>ジュウキョ</t>
    </rPh>
    <rPh sb="16" eb="17">
      <t>タ</t>
    </rPh>
    <rPh sb="20" eb="21">
      <t>ジュン</t>
    </rPh>
    <rPh sb="23" eb="25">
      <t>バショ</t>
    </rPh>
    <rPh sb="27" eb="29">
      <t>イッテイ</t>
    </rPh>
    <rPh sb="29" eb="31">
      <t>キカン</t>
    </rPh>
    <rPh sb="31" eb="33">
      <t>イジョウ</t>
    </rPh>
    <rPh sb="33" eb="35">
      <t>ケイゾク</t>
    </rPh>
    <rPh sb="38" eb="39">
      <t>ゲツ</t>
    </rPh>
    <rPh sb="39" eb="40">
      <t>ア</t>
    </rPh>
    <rPh sb="44" eb="45">
      <t>ヒ</t>
    </rPh>
    <rPh sb="46" eb="47">
      <t>コ</t>
    </rPh>
    <rPh sb="49" eb="51">
      <t>セイキ</t>
    </rPh>
    <rPh sb="52" eb="54">
      <t>キンム</t>
    </rPh>
    <rPh sb="54" eb="56">
      <t>ジカン</t>
    </rPh>
    <rPh sb="57" eb="59">
      <t>ゼンブ</t>
    </rPh>
    <rPh sb="60" eb="62">
      <t>キンム</t>
    </rPh>
    <rPh sb="67" eb="68">
      <t>メイ</t>
    </rPh>
    <rPh sb="72" eb="74">
      <t>ショクイン</t>
    </rPh>
    <rPh sb="75" eb="77">
      <t>ゲツガク</t>
    </rPh>
    <rPh sb="82" eb="83">
      <t>エン</t>
    </rPh>
    <rPh sb="83" eb="85">
      <t>シキュウ</t>
    </rPh>
    <rPh sb="87" eb="89">
      <t>ザイタク</t>
    </rPh>
    <rPh sb="89" eb="91">
      <t>キンム</t>
    </rPh>
    <rPh sb="91" eb="92">
      <t>ナド</t>
    </rPh>
    <rPh sb="92" eb="94">
      <t>テアテ</t>
    </rPh>
    <rPh sb="95" eb="97">
      <t>シンセツ</t>
    </rPh>
    <rPh sb="98" eb="99">
      <t>トモナ</t>
    </rPh>
    <rPh sb="100" eb="102">
      <t>ツウキン</t>
    </rPh>
    <rPh sb="102" eb="104">
      <t>テアテ</t>
    </rPh>
    <rPh sb="105" eb="107">
      <t>トリアツカ</t>
    </rPh>
    <rPh sb="109" eb="111">
      <t>ソチ</t>
    </rPh>
    <rPh sb="113" eb="116">
      <t>ヒジョウキン</t>
    </rPh>
    <rPh sb="116" eb="118">
      <t>ショクイン</t>
    </rPh>
    <rPh sb="119" eb="121">
      <t>キュウヨ</t>
    </rPh>
    <rPh sb="127" eb="128">
      <t>ネン</t>
    </rPh>
    <rPh sb="129" eb="130">
      <t>ガツ</t>
    </rPh>
    <rPh sb="131" eb="133">
      <t>シシン</t>
    </rPh>
    <rPh sb="134" eb="136">
      <t>ジョウキン</t>
    </rPh>
    <rPh sb="136" eb="138">
      <t>ショクイン</t>
    </rPh>
    <rPh sb="139" eb="141">
      <t>キュウヨ</t>
    </rPh>
    <rPh sb="141" eb="143">
      <t>カイテイ</t>
    </rPh>
    <rPh sb="144" eb="145">
      <t>カカ</t>
    </rPh>
    <rPh sb="146" eb="148">
      <t>トリアツカ</t>
    </rPh>
    <rPh sb="150" eb="151">
      <t>ジュン</t>
    </rPh>
    <rPh sb="153" eb="156">
      <t>ヒジョウキン</t>
    </rPh>
    <rPh sb="156" eb="158">
      <t>ショクイン</t>
    </rPh>
    <rPh sb="159" eb="161">
      <t>キュウヨ</t>
    </rPh>
    <rPh sb="162" eb="164">
      <t>カイテイ</t>
    </rPh>
    <rPh sb="168" eb="169">
      <t>ツト</t>
    </rPh>
    <rPh sb="171" eb="172">
      <t>ムネ</t>
    </rPh>
    <rPh sb="172" eb="174">
      <t>ツイカ</t>
    </rPh>
    <rPh sb="177" eb="179">
      <t>シャカイ</t>
    </rPh>
    <rPh sb="180" eb="182">
      <t>コウム</t>
    </rPh>
    <rPh sb="183" eb="185">
      <t>ヘンカ</t>
    </rPh>
    <rPh sb="186" eb="187">
      <t>オウ</t>
    </rPh>
    <rPh sb="189" eb="191">
      <t>キュウヨ</t>
    </rPh>
    <rPh sb="191" eb="193">
      <t>セイド</t>
    </rPh>
    <rPh sb="194" eb="196">
      <t>セイビ</t>
    </rPh>
    <rPh sb="197" eb="199">
      <t>コッカク</t>
    </rPh>
    <rPh sb="199" eb="200">
      <t>アン</t>
    </rPh>
    <rPh sb="203" eb="205">
      <t>ジンザイ</t>
    </rPh>
    <rPh sb="205" eb="207">
      <t>カクホ</t>
    </rPh>
    <rPh sb="209" eb="211">
      <t>タイオウ</t>
    </rPh>
    <rPh sb="213" eb="215">
      <t>ソシキ</t>
    </rPh>
    <rPh sb="223" eb="225">
      <t>コウジョウ</t>
    </rPh>
    <rPh sb="227" eb="228">
      <t>ハタラ</t>
    </rPh>
    <rPh sb="229" eb="230">
      <t>カタ</t>
    </rPh>
    <rPh sb="239" eb="242">
      <t>タヨウカ</t>
    </rPh>
    <rPh sb="244" eb="246">
      <t>タイオウ</t>
    </rPh>
    <rPh sb="248" eb="250">
      <t>シュウキュウ</t>
    </rPh>
    <rPh sb="251" eb="252">
      <t>ヒ</t>
    </rPh>
    <rPh sb="255" eb="257">
      <t>キンム</t>
    </rPh>
    <rPh sb="257" eb="259">
      <t>ジカン</t>
    </rPh>
    <rPh sb="259" eb="260">
      <t>ホウ</t>
    </rPh>
    <rPh sb="261" eb="263">
      <t>カイセイ</t>
    </rPh>
    <rPh sb="273" eb="274">
      <t>セイ</t>
    </rPh>
    <rPh sb="275" eb="277">
      <t>カツヨウ</t>
    </rPh>
    <rPh sb="281" eb="283">
      <t>キンム</t>
    </rPh>
    <rPh sb="283" eb="285">
      <t>ジカン</t>
    </rPh>
    <rPh sb="285" eb="287">
      <t>ソウリョウ</t>
    </rPh>
    <rPh sb="288" eb="290">
      <t>イジ</t>
    </rPh>
    <rPh sb="292" eb="293">
      <t>ウエ</t>
    </rPh>
    <rPh sb="295" eb="296">
      <t>シュウ</t>
    </rPh>
    <rPh sb="297" eb="298">
      <t>ヒ</t>
    </rPh>
    <rPh sb="299" eb="301">
      <t>ゲンド</t>
    </rPh>
    <rPh sb="302" eb="304">
      <t>キンム</t>
    </rPh>
    <rPh sb="304" eb="306">
      <t>ジカン</t>
    </rPh>
    <rPh sb="307" eb="308">
      <t>ワ</t>
    </rPh>
    <rPh sb="309" eb="310">
      <t>フ</t>
    </rPh>
    <rPh sb="313" eb="314">
      <t>ヒ</t>
    </rPh>
    <rPh sb="315" eb="317">
      <t>セッテイ</t>
    </rPh>
    <rPh sb="318" eb="320">
      <t>カノウ</t>
    </rPh>
    <phoneticPr fontId="2"/>
  </si>
  <si>
    <t>○各府省における業務の削減・合理化の推進
○客観的把握に基づく勤務時間管理等についての指導・助言
○国会対応業務の改善
○業務量に応じた定員・人員の確保、人事・給与関係業務の改善</t>
    <rPh sb="1" eb="3">
      <t>カクフ</t>
    </rPh>
    <rPh sb="3" eb="4">
      <t>ショウ</t>
    </rPh>
    <rPh sb="8" eb="10">
      <t>ギョウム</t>
    </rPh>
    <rPh sb="11" eb="13">
      <t>サクゲン</t>
    </rPh>
    <rPh sb="14" eb="17">
      <t>ゴウリカ</t>
    </rPh>
    <rPh sb="18" eb="20">
      <t>スイシン</t>
    </rPh>
    <rPh sb="23" eb="25">
      <t>キャッカン</t>
    </rPh>
    <rPh sb="25" eb="26">
      <t>テキ</t>
    </rPh>
    <rPh sb="26" eb="28">
      <t>ハアク</t>
    </rPh>
    <rPh sb="29" eb="30">
      <t>モト</t>
    </rPh>
    <rPh sb="32" eb="34">
      <t>キンム</t>
    </rPh>
    <rPh sb="34" eb="36">
      <t>ジカン</t>
    </rPh>
    <rPh sb="36" eb="38">
      <t>カンリ</t>
    </rPh>
    <rPh sb="38" eb="39">
      <t>ナド</t>
    </rPh>
    <rPh sb="44" eb="46">
      <t>シドウ</t>
    </rPh>
    <rPh sb="47" eb="49">
      <t>ジョゲン</t>
    </rPh>
    <rPh sb="52" eb="54">
      <t>コッカイ</t>
    </rPh>
    <rPh sb="54" eb="56">
      <t>タイオウ</t>
    </rPh>
    <rPh sb="56" eb="58">
      <t>ギョウム</t>
    </rPh>
    <rPh sb="59" eb="61">
      <t>カイゼン</t>
    </rPh>
    <rPh sb="64" eb="67">
      <t>ギョウムリョウ</t>
    </rPh>
    <rPh sb="68" eb="69">
      <t>オウ</t>
    </rPh>
    <rPh sb="71" eb="73">
      <t>テイイン</t>
    </rPh>
    <rPh sb="74" eb="76">
      <t>ジンイン</t>
    </rPh>
    <rPh sb="77" eb="79">
      <t>カクホ</t>
    </rPh>
    <rPh sb="80" eb="82">
      <t>ジンジ</t>
    </rPh>
    <rPh sb="83" eb="85">
      <t>キュウヨ</t>
    </rPh>
    <rPh sb="85" eb="87">
      <t>カンケイ</t>
    </rPh>
    <rPh sb="87" eb="89">
      <t>ギョウム</t>
    </rPh>
    <rPh sb="90" eb="92">
      <t>カイゼン</t>
    </rPh>
    <phoneticPr fontId="2"/>
  </si>
  <si>
    <t>○公務版の「健康経営」の推進
○ゼロ・ハラスメントにむけた取り組み</t>
    <rPh sb="1" eb="3">
      <t>コウム</t>
    </rPh>
    <rPh sb="3" eb="4">
      <t>バン</t>
    </rPh>
    <rPh sb="6" eb="8">
      <t>ケンコウ</t>
    </rPh>
    <rPh sb="8" eb="10">
      <t>ケイエイ</t>
    </rPh>
    <rPh sb="12" eb="14">
      <t>スイシン</t>
    </rPh>
    <rPh sb="30" eb="31">
      <t>ト</t>
    </rPh>
    <rPh sb="32" eb="33">
      <t>ク</t>
    </rPh>
    <phoneticPr fontId="2"/>
  </si>
  <si>
    <t>○フレックスタイム制の見直し
○勤務間インターバルの確保
○夏季休暇の使用可能期間および年次休暇の使用単位の見直し
○テレワークガイドラインの策定等
○職員の選択を後押しする給与制度上の措置（扶養手当、テレワーク関連手当、通勤手当（新幹線通勤）および単身赴任手当の見直し）</t>
    <rPh sb="9" eb="10">
      <t>セイ</t>
    </rPh>
    <rPh sb="11" eb="13">
      <t>ミナオ</t>
    </rPh>
    <rPh sb="17" eb="19">
      <t>キンム</t>
    </rPh>
    <rPh sb="19" eb="20">
      <t>アイダ</t>
    </rPh>
    <rPh sb="27" eb="29">
      <t>カクホ</t>
    </rPh>
    <rPh sb="32" eb="34">
      <t>カキ</t>
    </rPh>
    <rPh sb="34" eb="36">
      <t>キュウカ</t>
    </rPh>
    <rPh sb="37" eb="39">
      <t>シヨウ</t>
    </rPh>
    <rPh sb="39" eb="41">
      <t>カノウ</t>
    </rPh>
    <rPh sb="41" eb="43">
      <t>キカン</t>
    </rPh>
    <rPh sb="46" eb="48">
      <t>ネンジ</t>
    </rPh>
    <rPh sb="48" eb="50">
      <t>キュウカ</t>
    </rPh>
    <rPh sb="51" eb="53">
      <t>シヨウ</t>
    </rPh>
    <rPh sb="53" eb="55">
      <t>タンイ</t>
    </rPh>
    <rPh sb="56" eb="58">
      <t>ミナオ</t>
    </rPh>
    <rPh sb="74" eb="76">
      <t>サクテイ</t>
    </rPh>
    <rPh sb="76" eb="77">
      <t>ナド</t>
    </rPh>
    <rPh sb="80" eb="82">
      <t>ショクイン</t>
    </rPh>
    <rPh sb="83" eb="85">
      <t>センタク</t>
    </rPh>
    <rPh sb="86" eb="88">
      <t>アトオ</t>
    </rPh>
    <rPh sb="91" eb="93">
      <t>キュウヨ</t>
    </rPh>
    <rPh sb="93" eb="95">
      <t>セイド</t>
    </rPh>
    <rPh sb="95" eb="96">
      <t>ウエ</t>
    </rPh>
    <rPh sb="97" eb="99">
      <t>ソチ</t>
    </rPh>
    <rPh sb="100" eb="102">
      <t>フヨウ</t>
    </rPh>
    <rPh sb="102" eb="104">
      <t>テアテ</t>
    </rPh>
    <rPh sb="110" eb="112">
      <t>カンレン</t>
    </rPh>
    <rPh sb="112" eb="114">
      <t>テアテ</t>
    </rPh>
    <rPh sb="115" eb="117">
      <t>ツウキン</t>
    </rPh>
    <rPh sb="117" eb="119">
      <t>テアテ</t>
    </rPh>
    <rPh sb="120" eb="123">
      <t>シンカンセン</t>
    </rPh>
    <rPh sb="123" eb="125">
      <t>ツウキン</t>
    </rPh>
    <rPh sb="129" eb="131">
      <t>タンシン</t>
    </rPh>
    <rPh sb="131" eb="133">
      <t>フニン</t>
    </rPh>
    <rPh sb="133" eb="135">
      <t>テアテ</t>
    </rPh>
    <rPh sb="136" eb="138">
      <t>ミナオ</t>
    </rPh>
    <phoneticPr fontId="2"/>
  </si>
  <si>
    <t>○非常勤職員制度の運用の在り方の検討</t>
    <rPh sb="1" eb="4">
      <t>ヒジョウキン</t>
    </rPh>
    <rPh sb="4" eb="6">
      <t>ショクイン</t>
    </rPh>
    <rPh sb="6" eb="8">
      <t>セイド</t>
    </rPh>
    <rPh sb="9" eb="11">
      <t>ウンヨウ</t>
    </rPh>
    <rPh sb="12" eb="13">
      <t>ア</t>
    </rPh>
    <rPh sb="14" eb="15">
      <t>カタ</t>
    </rPh>
    <rPh sb="16" eb="18">
      <t>ケントウ</t>
    </rPh>
    <phoneticPr fontId="2"/>
  </si>
  <si>
    <t xml:space="preserve">○民間と公務の知の融合の推進
・実務の中核を担う人材の積極的誘致
・官民人事交流の促進のための発信強化
・公務組織への円滑な適応支援（オンボーディング）の充実
○採用試験の実施方法の見直し
○今後の公務に求められる人材の戦略的確保に向けた取り組み
・優秀な人材確保に資する採用戦略の検討
・人材確保を支える処遇の実現
　◇新規学卒者、若手・中堅職員の処遇
　 　初任給等、採用後の給与上昇
　◇民間人材等の処遇
　・採用時給与、高度専門人材のボーナス、通勤手当（新幹線通勤および単身赴任手当の適用範囲の拡大
</t>
    <rPh sb="1" eb="3">
      <t>ミンカン</t>
    </rPh>
    <rPh sb="4" eb="6">
      <t>コウム</t>
    </rPh>
    <rPh sb="7" eb="8">
      <t>チ</t>
    </rPh>
    <rPh sb="9" eb="11">
      <t>ユウゴウ</t>
    </rPh>
    <rPh sb="12" eb="14">
      <t>スイシン</t>
    </rPh>
    <rPh sb="16" eb="18">
      <t>ジツム</t>
    </rPh>
    <rPh sb="19" eb="21">
      <t>チュウカク</t>
    </rPh>
    <rPh sb="22" eb="23">
      <t>ニナ</t>
    </rPh>
    <rPh sb="24" eb="26">
      <t>ジンザイ</t>
    </rPh>
    <rPh sb="27" eb="29">
      <t>セッキョク</t>
    </rPh>
    <rPh sb="29" eb="30">
      <t>テキ</t>
    </rPh>
    <rPh sb="30" eb="32">
      <t>ユウチ</t>
    </rPh>
    <rPh sb="34" eb="36">
      <t>カンミン</t>
    </rPh>
    <rPh sb="36" eb="38">
      <t>ジンジ</t>
    </rPh>
    <rPh sb="38" eb="40">
      <t>コウリュウ</t>
    </rPh>
    <rPh sb="41" eb="43">
      <t>ソクシン</t>
    </rPh>
    <rPh sb="47" eb="49">
      <t>ハッシン</t>
    </rPh>
    <rPh sb="49" eb="51">
      <t>キョウカ</t>
    </rPh>
    <rPh sb="53" eb="55">
      <t>コウム</t>
    </rPh>
    <rPh sb="55" eb="57">
      <t>ソシキ</t>
    </rPh>
    <rPh sb="59" eb="61">
      <t>エンカツ</t>
    </rPh>
    <rPh sb="62" eb="64">
      <t>テキオウ</t>
    </rPh>
    <rPh sb="64" eb="66">
      <t>シエン</t>
    </rPh>
    <rPh sb="77" eb="79">
      <t>ジュウジツ</t>
    </rPh>
    <rPh sb="81" eb="83">
      <t>サイヨウ</t>
    </rPh>
    <rPh sb="83" eb="85">
      <t>シケン</t>
    </rPh>
    <rPh sb="86" eb="88">
      <t>ジッシ</t>
    </rPh>
    <rPh sb="88" eb="90">
      <t>ホウホウ</t>
    </rPh>
    <rPh sb="91" eb="93">
      <t>ミナオ</t>
    </rPh>
    <rPh sb="96" eb="98">
      <t>コンゴ</t>
    </rPh>
    <rPh sb="99" eb="101">
      <t>コウム</t>
    </rPh>
    <rPh sb="102" eb="103">
      <t>モト</t>
    </rPh>
    <rPh sb="107" eb="109">
      <t>ジンザイ</t>
    </rPh>
    <rPh sb="110" eb="112">
      <t>センリャク</t>
    </rPh>
    <rPh sb="112" eb="113">
      <t>テキ</t>
    </rPh>
    <rPh sb="113" eb="115">
      <t>カクホ</t>
    </rPh>
    <rPh sb="116" eb="117">
      <t>ム</t>
    </rPh>
    <rPh sb="119" eb="120">
      <t>ト</t>
    </rPh>
    <rPh sb="121" eb="122">
      <t>ク</t>
    </rPh>
    <rPh sb="125" eb="127">
      <t>ユウシュウ</t>
    </rPh>
    <rPh sb="128" eb="130">
      <t>ジンザイ</t>
    </rPh>
    <rPh sb="130" eb="132">
      <t>カクホ</t>
    </rPh>
    <rPh sb="133" eb="134">
      <t>シ</t>
    </rPh>
    <rPh sb="136" eb="138">
      <t>サイヨウ</t>
    </rPh>
    <rPh sb="138" eb="140">
      <t>センリャク</t>
    </rPh>
    <rPh sb="141" eb="143">
      <t>ケントウ</t>
    </rPh>
    <rPh sb="145" eb="147">
      <t>ジンザイ</t>
    </rPh>
    <rPh sb="147" eb="149">
      <t>カクホ</t>
    </rPh>
    <rPh sb="150" eb="151">
      <t>ササ</t>
    </rPh>
    <rPh sb="153" eb="155">
      <t>ショグウ</t>
    </rPh>
    <rPh sb="156" eb="158">
      <t>ジツゲン</t>
    </rPh>
    <rPh sb="161" eb="163">
      <t>シンキ</t>
    </rPh>
    <rPh sb="163" eb="165">
      <t>ガクソツ</t>
    </rPh>
    <rPh sb="165" eb="166">
      <t>シャ</t>
    </rPh>
    <rPh sb="167" eb="169">
      <t>ワカテ</t>
    </rPh>
    <rPh sb="170" eb="172">
      <t>チュウケン</t>
    </rPh>
    <rPh sb="172" eb="174">
      <t>ショクイン</t>
    </rPh>
    <rPh sb="175" eb="177">
      <t>ショグウ</t>
    </rPh>
    <rPh sb="181" eb="184">
      <t>ショニンキュウ</t>
    </rPh>
    <rPh sb="184" eb="185">
      <t>ナド</t>
    </rPh>
    <rPh sb="186" eb="189">
      <t>サイヨウゴ</t>
    </rPh>
    <rPh sb="190" eb="192">
      <t>キュウヨ</t>
    </rPh>
    <rPh sb="192" eb="194">
      <t>ジョウショウ</t>
    </rPh>
    <rPh sb="197" eb="199">
      <t>ミンカン</t>
    </rPh>
    <rPh sb="199" eb="201">
      <t>ジンザイ</t>
    </rPh>
    <rPh sb="201" eb="202">
      <t>ナド</t>
    </rPh>
    <rPh sb="203" eb="205">
      <t>ショグウ</t>
    </rPh>
    <rPh sb="208" eb="211">
      <t>サイヨウジ</t>
    </rPh>
    <rPh sb="211" eb="213">
      <t>キュウヨ</t>
    </rPh>
    <rPh sb="214" eb="216">
      <t>コウド</t>
    </rPh>
    <rPh sb="216" eb="218">
      <t>センモン</t>
    </rPh>
    <rPh sb="218" eb="220">
      <t>ジンザイ</t>
    </rPh>
    <rPh sb="226" eb="228">
      <t>ツウキン</t>
    </rPh>
    <rPh sb="228" eb="230">
      <t>テアテ</t>
    </rPh>
    <rPh sb="231" eb="234">
      <t>シンカンセン</t>
    </rPh>
    <rPh sb="234" eb="236">
      <t>ツウキン</t>
    </rPh>
    <rPh sb="239" eb="241">
      <t>タンシン</t>
    </rPh>
    <rPh sb="241" eb="243">
      <t>フニン</t>
    </rPh>
    <rPh sb="243" eb="245">
      <t>テアテ</t>
    </rPh>
    <rPh sb="246" eb="248">
      <t>テキヨウ</t>
    </rPh>
    <rPh sb="248" eb="250">
      <t>ハンイ</t>
    </rPh>
    <rPh sb="251" eb="253">
      <t>カクダイ</t>
    </rPh>
    <phoneticPr fontId="2"/>
  </si>
  <si>
    <t>○職員個々の成長を通じた組織パフォーマンスの向上施策
・職員の自律的なキャリア形成・主体的な学びの促進
・個々の力を組織の力へつなげる取り組み
　◇組織パフォーマンス向上に資する人事管理の推進
　　人事評価により職員の能力・実績を的確に把握し、その結果を任用・給与等へ適切に反映
→高い能力・実績のある人材の登用、メリハリのある給与処遇
　◇職員の役割・貢献に応じた処遇等の実現
　　</t>
    <rPh sb="1" eb="3">
      <t>ショクイン</t>
    </rPh>
    <rPh sb="3" eb="5">
      <t>ココ</t>
    </rPh>
    <rPh sb="6" eb="8">
      <t>セイチョウ</t>
    </rPh>
    <rPh sb="9" eb="10">
      <t>ツウ</t>
    </rPh>
    <rPh sb="12" eb="14">
      <t>ソシキ</t>
    </rPh>
    <rPh sb="22" eb="24">
      <t>コウジョウ</t>
    </rPh>
    <rPh sb="24" eb="25">
      <t>セ</t>
    </rPh>
    <rPh sb="25" eb="26">
      <t>サク</t>
    </rPh>
    <rPh sb="28" eb="30">
      <t>ショクイン</t>
    </rPh>
    <rPh sb="31" eb="34">
      <t>ジリツテキ</t>
    </rPh>
    <rPh sb="39" eb="41">
      <t>ケイセイ</t>
    </rPh>
    <rPh sb="42" eb="45">
      <t>シュタイテキ</t>
    </rPh>
    <rPh sb="46" eb="47">
      <t>マナ</t>
    </rPh>
    <rPh sb="49" eb="51">
      <t>ソクシン</t>
    </rPh>
    <rPh sb="53" eb="55">
      <t>ココ</t>
    </rPh>
    <rPh sb="56" eb="57">
      <t>チカラ</t>
    </rPh>
    <rPh sb="58" eb="60">
      <t>ソシキ</t>
    </rPh>
    <rPh sb="61" eb="62">
      <t>チカラ</t>
    </rPh>
    <rPh sb="67" eb="68">
      <t>ト</t>
    </rPh>
    <rPh sb="69" eb="70">
      <t>ク</t>
    </rPh>
    <rPh sb="74" eb="76">
      <t>ソシキ</t>
    </rPh>
    <rPh sb="83" eb="85">
      <t>コウジョウ</t>
    </rPh>
    <rPh sb="86" eb="87">
      <t>シ</t>
    </rPh>
    <rPh sb="89" eb="91">
      <t>ジンジ</t>
    </rPh>
    <rPh sb="91" eb="93">
      <t>カンリ</t>
    </rPh>
    <rPh sb="94" eb="96">
      <t>スイシン</t>
    </rPh>
    <rPh sb="99" eb="101">
      <t>ジンジ</t>
    </rPh>
    <rPh sb="101" eb="103">
      <t>ヒョウカ</t>
    </rPh>
    <rPh sb="106" eb="108">
      <t>ショクイン</t>
    </rPh>
    <rPh sb="109" eb="111">
      <t>ノウリョク</t>
    </rPh>
    <rPh sb="112" eb="114">
      <t>ジッセキ</t>
    </rPh>
    <rPh sb="115" eb="117">
      <t>テキカク</t>
    </rPh>
    <rPh sb="118" eb="120">
      <t>ハアク</t>
    </rPh>
    <rPh sb="124" eb="126">
      <t>ケッカ</t>
    </rPh>
    <rPh sb="127" eb="129">
      <t>ニンヨウ</t>
    </rPh>
    <rPh sb="130" eb="132">
      <t>キュウヨ</t>
    </rPh>
    <rPh sb="132" eb="133">
      <t>ナド</t>
    </rPh>
    <rPh sb="134" eb="136">
      <t>テキセツ</t>
    </rPh>
    <rPh sb="137" eb="139">
      <t>ハンエイ</t>
    </rPh>
    <rPh sb="141" eb="142">
      <t>タカ</t>
    </rPh>
    <rPh sb="143" eb="145">
      <t>ノウリョク</t>
    </rPh>
    <rPh sb="146" eb="148">
      <t>ジッセキ</t>
    </rPh>
    <rPh sb="151" eb="153">
      <t>ジンザイ</t>
    </rPh>
    <rPh sb="154" eb="156">
      <t>トウヨウ</t>
    </rPh>
    <rPh sb="164" eb="166">
      <t>キュウヨ</t>
    </rPh>
    <rPh sb="166" eb="168">
      <t>ショグウ</t>
    </rPh>
    <rPh sb="171" eb="173">
      <t>ショクイン</t>
    </rPh>
    <rPh sb="174" eb="176">
      <t>ヤクワリ</t>
    </rPh>
    <rPh sb="177" eb="179">
      <t>コウケン</t>
    </rPh>
    <rPh sb="180" eb="181">
      <t>オウ</t>
    </rPh>
    <rPh sb="183" eb="185">
      <t>ショグウ</t>
    </rPh>
    <rPh sb="185" eb="186">
      <t>ナド</t>
    </rPh>
    <rPh sb="187" eb="189">
      <t>ジツゲン</t>
    </rPh>
    <phoneticPr fontId="2"/>
  </si>
  <si>
    <t>8/7</t>
  </si>
  <si>
    <t>3,869</t>
  </si>
  <si>
    <t>①行（一）俸給表
・民間企業における初任給の動向や、公務において人材確保が喫緊の加太であることを踏まえ、初任給を引き上げ
・初任給をはじめ若年層に重点を置き、そこから改定率を逓減させる形で引き上げ改定（平均改定率1.1％）
②その他の俸給表
行（一）との均衡を基本に改定</t>
    <rPh sb="1" eb="2">
      <t>ギョウ</t>
    </rPh>
    <rPh sb="3" eb="4">
      <t>イチ</t>
    </rPh>
    <rPh sb="5" eb="7">
      <t>ホウキュウ</t>
    </rPh>
    <rPh sb="7" eb="8">
      <t>ヒョウ</t>
    </rPh>
    <rPh sb="10" eb="12">
      <t>ミンカン</t>
    </rPh>
    <rPh sb="12" eb="14">
      <t>キギョウ</t>
    </rPh>
    <rPh sb="18" eb="21">
      <t>ショニンキュウ</t>
    </rPh>
    <rPh sb="22" eb="24">
      <t>ドウコウ</t>
    </rPh>
    <rPh sb="26" eb="28">
      <t>コウム</t>
    </rPh>
    <rPh sb="32" eb="34">
      <t>ジンザイ</t>
    </rPh>
    <rPh sb="34" eb="36">
      <t>カクホ</t>
    </rPh>
    <rPh sb="37" eb="39">
      <t>キッキン</t>
    </rPh>
    <rPh sb="40" eb="42">
      <t>カダ</t>
    </rPh>
    <rPh sb="48" eb="49">
      <t>フ</t>
    </rPh>
    <rPh sb="52" eb="54">
      <t>ショニン</t>
    </rPh>
    <rPh sb="54" eb="55">
      <t>キュウ</t>
    </rPh>
    <rPh sb="56" eb="57">
      <t>ヒ</t>
    </rPh>
    <rPh sb="58" eb="59">
      <t>ア</t>
    </rPh>
    <rPh sb="62" eb="65">
      <t>ショニンキュウ</t>
    </rPh>
    <rPh sb="69" eb="71">
      <t>ジャクネン</t>
    </rPh>
    <rPh sb="71" eb="72">
      <t>ソウ</t>
    </rPh>
    <rPh sb="73" eb="75">
      <t>ジュウテン</t>
    </rPh>
    <rPh sb="76" eb="77">
      <t>オ</t>
    </rPh>
    <rPh sb="83" eb="85">
      <t>カイテイ</t>
    </rPh>
    <rPh sb="85" eb="86">
      <t>リツ</t>
    </rPh>
    <rPh sb="87" eb="89">
      <t>テイゲン</t>
    </rPh>
    <rPh sb="92" eb="93">
      <t>カタチ</t>
    </rPh>
    <rPh sb="94" eb="95">
      <t>ヒ</t>
    </rPh>
    <rPh sb="96" eb="97">
      <t>ア</t>
    </rPh>
    <rPh sb="98" eb="100">
      <t>カイテイ</t>
    </rPh>
    <rPh sb="101" eb="103">
      <t>ヘイキン</t>
    </rPh>
    <rPh sb="103" eb="105">
      <t>カイテイ</t>
    </rPh>
    <rPh sb="105" eb="106">
      <t>リツ</t>
    </rPh>
    <rPh sb="115" eb="116">
      <t>タ</t>
    </rPh>
    <rPh sb="117" eb="119">
      <t>ホウキュウ</t>
    </rPh>
    <rPh sb="119" eb="120">
      <t>ヒョウ</t>
    </rPh>
    <rPh sb="121" eb="122">
      <t>ギョウ</t>
    </rPh>
    <rPh sb="123" eb="124">
      <t>イチ</t>
    </rPh>
    <rPh sb="127" eb="129">
      <t>キンコウ</t>
    </rPh>
    <rPh sb="130" eb="132">
      <t>キホン</t>
    </rPh>
    <rPh sb="133" eb="135">
      <t>カイテイ</t>
    </rPh>
    <phoneticPr fontId="2"/>
  </si>
  <si>
    <t>9/1</t>
    <phoneticPr fontId="2"/>
  </si>
  <si>
    <t>あり</t>
    <phoneticPr fontId="2"/>
  </si>
  <si>
    <t>・行政職給料表
⇒初任給始め若年層に重点を置いて引上げ改定
・医療職給料表、消防職給料表
⇒行政職給料表の改定との均衡を基本として改定</t>
    <rPh sb="1" eb="3">
      <t>ギョウセイ</t>
    </rPh>
    <rPh sb="3" eb="4">
      <t>ショク</t>
    </rPh>
    <rPh sb="4" eb="7">
      <t>キュウリョウヒョウ</t>
    </rPh>
    <rPh sb="9" eb="12">
      <t>ショニンキュウ</t>
    </rPh>
    <rPh sb="12" eb="13">
      <t>ハジ</t>
    </rPh>
    <rPh sb="14" eb="16">
      <t>ジャクネン</t>
    </rPh>
    <rPh sb="16" eb="17">
      <t>ソウ</t>
    </rPh>
    <rPh sb="18" eb="20">
      <t>ジュウテン</t>
    </rPh>
    <rPh sb="21" eb="22">
      <t>オ</t>
    </rPh>
    <rPh sb="24" eb="26">
      <t>ヒキア</t>
    </rPh>
    <rPh sb="27" eb="29">
      <t>カイテイ</t>
    </rPh>
    <rPh sb="31" eb="33">
      <t>イリョウ</t>
    </rPh>
    <rPh sb="33" eb="34">
      <t>ショク</t>
    </rPh>
    <rPh sb="34" eb="37">
      <t>キュウリョウヒョウ</t>
    </rPh>
    <rPh sb="38" eb="40">
      <t>ショウボウ</t>
    </rPh>
    <rPh sb="40" eb="41">
      <t>ショク</t>
    </rPh>
    <rPh sb="41" eb="43">
      <t>キュウリョウ</t>
    </rPh>
    <rPh sb="43" eb="44">
      <t>ヒョウ</t>
    </rPh>
    <rPh sb="46" eb="48">
      <t>ギョウセイ</t>
    </rPh>
    <rPh sb="48" eb="49">
      <t>ショク</t>
    </rPh>
    <rPh sb="49" eb="52">
      <t>キュウリョウヒョウ</t>
    </rPh>
    <rPh sb="53" eb="55">
      <t>カイテイ</t>
    </rPh>
    <rPh sb="57" eb="59">
      <t>キンコウ</t>
    </rPh>
    <rPh sb="60" eb="62">
      <t>キホン</t>
    </rPh>
    <rPh sb="65" eb="67">
      <t>カイテイ</t>
    </rPh>
    <phoneticPr fontId="2"/>
  </si>
  <si>
    <t>4.40月→4.50月
※期末手当及び勤勉手当に均等配分（0.05月ずつ）</t>
    <phoneticPr fontId="2"/>
  </si>
  <si>
    <t>2.30月→2.35月（0.05月）</t>
    <rPh sb="4" eb="5">
      <t>ツキ</t>
    </rPh>
    <rPh sb="10" eb="11">
      <t>ツキ</t>
    </rPh>
    <rPh sb="16" eb="17">
      <t>ツキ</t>
    </rPh>
    <phoneticPr fontId="2"/>
  </si>
  <si>
    <t>給料表：2023年４月１日
期末・勤勉手当：
（2023年12月）2023年12月１日
（2024年度以降）2024年４月１日</t>
    <rPh sb="0" eb="2">
      <t>キュウリョウ</t>
    </rPh>
    <rPh sb="2" eb="3">
      <t>ヒョウ</t>
    </rPh>
    <rPh sb="8" eb="9">
      <t>ネン</t>
    </rPh>
    <rPh sb="10" eb="11">
      <t>ガツ</t>
    </rPh>
    <rPh sb="12" eb="13">
      <t>ヒ</t>
    </rPh>
    <rPh sb="14" eb="16">
      <t>キマツ</t>
    </rPh>
    <rPh sb="17" eb="19">
      <t>キンベン</t>
    </rPh>
    <rPh sb="19" eb="21">
      <t>テアテ</t>
    </rPh>
    <rPh sb="28" eb="29">
      <t>ネン</t>
    </rPh>
    <rPh sb="31" eb="32">
      <t>ガツ</t>
    </rPh>
    <rPh sb="37" eb="38">
      <t>ネン</t>
    </rPh>
    <rPh sb="40" eb="41">
      <t>ガツ</t>
    </rPh>
    <rPh sb="42" eb="43">
      <t>ヒ</t>
    </rPh>
    <rPh sb="49" eb="51">
      <t>ネンド</t>
    </rPh>
    <rPh sb="51" eb="53">
      <t>イコウ</t>
    </rPh>
    <rPh sb="58" eb="59">
      <t>ネン</t>
    </rPh>
    <rPh sb="60" eb="61">
      <t>ガツ</t>
    </rPh>
    <rPh sb="62" eb="63">
      <t>ヒ</t>
    </rPh>
    <phoneticPr fontId="2"/>
  </si>
  <si>
    <r>
      <rPr>
        <sz val="11"/>
        <rFont val="ＭＳ Ｐゴシック"/>
        <family val="3"/>
        <charset val="128"/>
      </rPr>
      <t>○</t>
    </r>
    <r>
      <rPr>
        <sz val="11"/>
        <rFont val="ＭＳ Ｐ明朝"/>
        <family val="1"/>
        <charset val="128"/>
      </rPr>
      <t xml:space="preserve"> </t>
    </r>
    <r>
      <rPr>
        <sz val="11"/>
        <rFont val="ＭＳ Ｐゴシック"/>
        <family val="3"/>
        <charset val="128"/>
      </rPr>
      <t xml:space="preserve">時間外勤務の縮減等について </t>
    </r>
    <r>
      <rPr>
        <sz val="11"/>
        <rFont val="ＭＳ Ｐ明朝"/>
        <family val="1"/>
        <charset val="128"/>
      </rPr>
      <t xml:space="preserve">
・ 令和４年度に年間360時間を超えて時間外勤務を行った職員の割合は全体の10.0％（令和３年度は12.1％）。任命権者においては、引き続き勤務時間管理の徹底を図り、業務の一層の合理化・効率化を促進するほか、事務事業の実施にあたり適切な業務執行体制の整備に努め、状況に応じた業務配分の見直しや応援体制の確保等により時間外勤務の縮減に取り組むことが必要。
</t>
    </r>
    <phoneticPr fontId="2"/>
  </si>
  <si>
    <r>
      <rPr>
        <sz val="11"/>
        <rFont val="ＭＳ Ｐゴシック"/>
        <family val="3"/>
        <charset val="128"/>
      </rPr>
      <t>○ ワーク・ライフ・バランスの推進について</t>
    </r>
    <r>
      <rPr>
        <sz val="11"/>
        <rFont val="ＭＳ Ｐ明朝"/>
        <family val="1"/>
        <charset val="128"/>
      </rPr>
      <t xml:space="preserve">
・ 「福岡市特定事業主行動計画」に基づき、仕事と育児の両立支援をはじめとしたさまざまな取組を実施してきたところであり、令和４年９月に同計画における男性職員の育児休業取得率の数値目標を100％に改定した。その結果、令和４年度の男性職員の育児休業取得率は60.5％と、令和３年度までの水準から大きく上昇した。任命権者においては、引き続き、育児や介護等を担う職員自身の休暇・休業等の取得促進を図るとともに、当該休暇・休業等が取得される職場における業務環境の整備にも十分配慮して取り組んでいくことが必要。 </t>
    </r>
    <phoneticPr fontId="2"/>
  </si>
  <si>
    <r>
      <rPr>
        <sz val="11"/>
        <rFont val="ＭＳ Ｐゴシック"/>
        <family val="3"/>
        <charset val="128"/>
      </rPr>
      <t>○</t>
    </r>
    <r>
      <rPr>
        <sz val="11"/>
        <rFont val="ＭＳ Ｐ明朝"/>
        <family val="1"/>
        <charset val="128"/>
      </rPr>
      <t xml:space="preserve"> </t>
    </r>
    <r>
      <rPr>
        <sz val="11"/>
        <rFont val="ＭＳ Ｐゴシック"/>
        <family val="3"/>
        <charset val="128"/>
      </rPr>
      <t>メンタルヘルスの推進について</t>
    </r>
    <r>
      <rPr>
        <sz val="11"/>
        <rFont val="ＭＳ Ｐ明朝"/>
        <family val="1"/>
        <charset val="128"/>
      </rPr>
      <t xml:space="preserve">
 ・ 令和４年度に病気等で１月以上休んだ長期病休者のうち「心の病」による者が、全長期病休者の６割以上を占めており、依然として高い水準。予防のための取組を総合的に推進しているが、任命権者において、より一層、心身の不調の要因を分析し、効果的な対策をきめ細かに行っていくことが必要。
○ </t>
    </r>
    <r>
      <rPr>
        <sz val="11"/>
        <rFont val="ＭＳ Ｐゴシック"/>
        <family val="3"/>
        <charset val="128"/>
      </rPr>
      <t>ハラスメントの防止について</t>
    </r>
    <r>
      <rPr>
        <sz val="11"/>
        <rFont val="ＭＳ Ｐ明朝"/>
        <family val="1"/>
        <charset val="128"/>
      </rPr>
      <t xml:space="preserve">
・ 全職員に対して防止のための取組を実施してきたが、より一層取組を進めるとともに、より効果的な研修方法、相談しやすい態勢、ハラスメントの実態に応じた適切な対処方法等、事前・事後における対応策を講じ、良好な職場環境を確保していくことが必要。</t>
    </r>
    <phoneticPr fontId="2"/>
  </si>
  <si>
    <r>
      <rPr>
        <sz val="11"/>
        <rFont val="ＭＳ Ｐゴシック"/>
        <family val="3"/>
        <charset val="128"/>
      </rPr>
      <t>○ 会計年度任用職員の給与について</t>
    </r>
    <r>
      <rPr>
        <sz val="11"/>
        <rFont val="ＭＳ Ｐ明朝"/>
        <family val="1"/>
        <charset val="128"/>
      </rPr>
      <t xml:space="preserve">
・ 地方自治法改正の趣旨、国家公務員における取扱い及び本市の実情等を踏まえ、本市における会計年度任用職員に対する勤勉手当の支給及び給与改定について検討することが必要。 
</t>
    </r>
    <phoneticPr fontId="2"/>
  </si>
  <si>
    <t>3200～3399円</t>
    <rPh sb="9" eb="10">
      <t>エン</t>
    </rPh>
    <phoneticPr fontId="2"/>
  </si>
  <si>
    <t>3400～3599円</t>
    <rPh sb="9" eb="10">
      <t>エン</t>
    </rPh>
    <phoneticPr fontId="2"/>
  </si>
  <si>
    <t>3600～3799円</t>
    <rPh sb="9" eb="10">
      <t>エン</t>
    </rPh>
    <phoneticPr fontId="2"/>
  </si>
  <si>
    <t>3800～3999円</t>
    <rPh sb="9" eb="10">
      <t>エン</t>
    </rPh>
    <phoneticPr fontId="2"/>
  </si>
  <si>
    <t>4000～5999円</t>
    <rPh sb="9" eb="10">
      <t>エン</t>
    </rPh>
    <phoneticPr fontId="2"/>
  </si>
  <si>
    <t>9/7</t>
    <phoneticPr fontId="2"/>
  </si>
  <si>
    <t>4.40月→4.50月
※期末手当及び勤勉手当に均等に配分</t>
    <rPh sb="4" eb="5">
      <t>ツキ</t>
    </rPh>
    <rPh sb="10" eb="11">
      <t>ツキ</t>
    </rPh>
    <rPh sb="13" eb="17">
      <t>キマツテアテ</t>
    </rPh>
    <rPh sb="17" eb="18">
      <t>オヨ</t>
    </rPh>
    <rPh sb="19" eb="23">
      <t>キンベンテアテ</t>
    </rPh>
    <rPh sb="24" eb="26">
      <t>キントウ</t>
    </rPh>
    <rPh sb="27" eb="29">
      <t>ハイブン</t>
    </rPh>
    <phoneticPr fontId="2"/>
  </si>
  <si>
    <t>給料表の引上げ。特に、初任給については、人材確保の観点から、市内民間事業所並びに国及び他の地方公共団体の水準を考慮して引上げ</t>
    <phoneticPr fontId="2"/>
  </si>
  <si>
    <t>あり</t>
    <phoneticPr fontId="2"/>
  </si>
  <si>
    <t>会計年度任用職員の勤勉手当及び給与改定の取扱いについて、法改正等の状況や、本市の実情を踏まえて検討を進めることが必要。</t>
    <phoneticPr fontId="2"/>
  </si>
  <si>
    <t>・ 管理職員は、職員間の業務量の平準化や応援体制の構築のほか、業務の効率化や、業務そのものの必要性の検証など、組織の先頭に立って取り組んでいくことが必要。
・ 管理職員のマネジメント能力の育成や職員の意識改革のほか、ＤＸの推進、効率的な執行体制、柔軟な組織体制の構築、人員配置の最適化等に取り組むことが必要。
・ フレックスタイム制や在宅勤務をはじめとするテレワークのさらなる浸透・
定着など、職員の多様な働き方に向けた環境整備を進めていくとともに、運用
にあたっての課題解決に取り組むことが必要。</t>
    <phoneticPr fontId="2"/>
  </si>
  <si>
    <t>人材確保の観点から、市内民間事業所並びに国及び他の地方公共団体の水準を考慮して引上げ</t>
    <phoneticPr fontId="2"/>
  </si>
  <si>
    <t>人材確保・活用</t>
    <rPh sb="0" eb="2">
      <t>ジンザイ</t>
    </rPh>
    <rPh sb="2" eb="4">
      <t>カクホ</t>
    </rPh>
    <rPh sb="5" eb="7">
      <t>カツヨウ</t>
    </rPh>
    <phoneticPr fontId="2"/>
  </si>
  <si>
    <t>職員のスキルアップ
・ 業務を通じた人材育成（ＯＪＴ）については、役職者が職員一人ひとりの能
力を把握し、状況・展望を共有しながら、職員のキャリア形成を支援していく
ことが必要。また、職場外研修（ＯＦＦ－ＪＴ）についても、多様化する行政ニーズに的確に対応した研修内容を引き続き検討するとともに、積極的に研修に臨めるよう意義や内容の周知に努めることが必要。
昇任意欲の醸成
・ とりわけ女性職員の係長昇任選考の受験率の低迷が続いており、早急に改善を図っていくことが必要。
・ 係長職の魅力ややりがいを実感し、昇任に対する心理的なハードルを下げることができるよう、身近な場面からキャリア形成の後押しを組織的に行うとと
もに、ジョブローテーションを積極的に活用し、多様な経験をする中で、キャ
リア形成を促していくことも必要。
・ 職務給の原則を踏まえ、職務や職責を的確に反映し、キャリアアップをめざ
す後押しとなるような給与制度の再構築に向けた検討が必要
・ 職員の多くが「係長の職務に魅力がない」と感じていることについて、さら
に詳細な分析、調査を行っていくことが必要。
・ 職務経験者採用試験に合格し採用された職員を効果的に活用していくため、役職者への早期登用につながる方策について検討が必要。</t>
    <phoneticPr fontId="2"/>
  </si>
  <si>
    <t>・ 「職員のこころいきいきプラン2023 ～名古屋市職員心の健康づくり推進計画～」の改定にあたっては、国の取組や今後の高齢層職員の割合の増加も踏まえながら、数値目標の見直しも含めて、メンタルヘルス施策のさらなる充実に向け検討を進めることが必要。</t>
    <phoneticPr fontId="2"/>
  </si>
  <si>
    <t>・ 国や他自治体が新たに導入した試験制度の調査や、本市が行ってきた試験制度の変更に対する効果を検証し、今後の採用戦略を検討することが重要
・ 安定的な受験者数の確保のため、採用タスクフォースも活用し、広報や試験制度の見直しに積極的に取り組むことが必要。
・ 社会環境の急激な変化に的確に対応していくため、外部からの副業人材の活用とともに、高度な専門性が必要とされる分野へのハイクラス人材の登用等の新たな人材確保策の検討が必要。
新しい任用段階の設置
〇人材の活用について
・ 新たな任用段階である主任については、すべての職員に制度の趣旨を十分に浸透させ、主任の役割を踏まえた積極的・効果的な運用が必要。
定年延長等
・ 高齢層職員がモチベーションを高く維持して職務に臨み、その知識・技術・
経験が組織の活力につながっていくよう、高齢層職員を活かした組織マネジメ
ントや高齢層職員の効果的な配置について検討が必要。
女性活躍・子育て支援
・ 女性活躍推進のため、キャリアアップの意欲向上・サポート体制の充実とと
もに、従事する職域の拡大や総括的な職務・管理職への積極的な登用の推進、係長昇任選考の受験率向上等の取組を引き続き複層的に実施していくことが必要。
・ 子育て支援制度の周知や職員のサポート体制の整備、男性職員に対する子育て支援の推進等の取組について改善を重ねながら、引き続き子育て支援制度の利用促進を図ることが重要
・ 「名古屋市職員の女性活躍・子育て支援プログラム」について、新たな目標
の設定やより実効性のある施策等、次期プログラムの策定に向けて検討を進めることが必要。</t>
    <phoneticPr fontId="2"/>
  </si>
  <si>
    <t>9/11</t>
    <phoneticPr fontId="2"/>
  </si>
  <si>
    <t>あり</t>
    <phoneticPr fontId="2"/>
  </si>
  <si>
    <t>・行政職給料表については、国の行政職俸給表（一）及び他の政令指定都市における同種の給料表の改定傾向を考慮のうえ、初任給をはじめ若年層に重点を置きつつ、加えて段階的に取り組んでいる係長級への処遇改善にも資するよう、 本市職員の実態に適合した引上げ改定を行う必要がある。
・行政職給料表以外の給料表についても、行政職給料表との均衡を基本とし、それぞれに対応する国の俸給表の改定に関する考え方を考慮のうえ、改定を行う必要がある。</t>
    <phoneticPr fontId="2"/>
  </si>
  <si>
    <t>4.40月→4.50月
※期末手当及び勤勉手当に均等に配分</t>
    <phoneticPr fontId="2"/>
  </si>
  <si>
    <t>・医師及び歯科医師に対する初任給調整手当について、人事院勧告を考慮のうえ、改定する必要がある。
・令和５年の人事院の報告で述べられた給与制度の整備について、国や他の政令指定都市の動向を注視していく必要がある。</t>
    <phoneticPr fontId="2"/>
  </si>
  <si>
    <t>地方自治法の改正による勤勉手当の支給等をはじめ、引き続き適正に運用していくことが必要である。</t>
    <phoneticPr fontId="2"/>
  </si>
  <si>
    <t>・引き続き局室区長においては強いリーダーシップを発揮し、個別の勤務実態を把握のうえ、長時間勤務の要因の整理・分析・検証を行い、具体的な対応を実行していくことが求められる。
・任命権者においては、各局室区の取組や改善状況を把握し、本市全体として長時間勤務の是正がより推進されるような体制の構築に引き続き取り組んでいく必要がある。
・管理監督者においては、日頃から実態に即した適切な時間で命令を行い、出退勤時間の確認も含め適切な勤務時間の管理に努めるとともに、所属職員の意識改革にも取り組むなど、マネジメント能力を発揮することが求められる。
・職員一人ひとりにおいても、働き方改革の意識を高め、公務能率の向上等具体的な行動に移すことが望まれる。</t>
    <phoneticPr fontId="2"/>
  </si>
  <si>
    <t xml:space="preserve">・男性育休が当たり前になるよう、また、職員が必要な時期に制度を活用できるような、環境や組織風土づくりにより一層努めていくことが求められる。
・性別にかかわらず育児休業を取得した職員が不安に思うことなく円滑に職場復帰できるよう支援をするとともに、復帰後も仕事と子育てを両立できるよう長時間勤務の是正や各種制度を利用しやすい職場環境づくりなど、働き方改革を推進していくことも重要である。
・令和５年人事院勧告・報告においては、在宅勤務手当の新設、フレックスタイム制の拡充、勤務間インターバルの導入等について言及されている。本市においては、人材確保や働き方改革の推進の観点のもと、基礎自治体としての役割も踏まえながら国等の動向を注視していく必要がある。
</t>
    <phoneticPr fontId="2"/>
  </si>
  <si>
    <t>○職員の健康確保・安全衛生
・長時間勤務者への健康対策としては、所属長は、職員の心身の健康状況の把握に努め、産業医による面接指導等が必要となる１月あたりの時間外勤務が80時間をやむを得ず超えた職員に対しては、必要な措置が確実に実施されるよう、職員の健康の確保に最大限配慮する必要がある。
・メンタルヘルスについて、精神疾患による休職者が増加傾向にある。管理監督者を中心として早期対応・環境改善などのラインによるケアに努める必要があるとともに、職員自身もセルフケアに努める必要がある。任命権者においては、引き続き健康管理部局と職場との協働により、取組の充実を図ることが求められる。
・職場環境の安全確保については、各職場においても安全意識の向上に努めるとともに、職員が安全に働ける環境づくりを進める必要がある。
○ハラスメントに対する取組
・全ての職員が「神戸市ハラスメント対策基本方針」の理念を十分に認識し、組織全体としてハラスメント問題が生じない職場環境づくりに努める必要がある。
・職員が業務に関連して長時間のクレームや暴力行為等を受けるような事案に対しては、各所属と専門部署が今後も事案に応じて連携し、組織として毅然とした対応をしていくことが求められる。</t>
    <phoneticPr fontId="2"/>
  </si>
  <si>
    <t>・組織内における具体的なキャリアパスを描きながら職員が自身の成長を実感し、主体的に能力開発、キャリア形成に取り組めるよう環境づくりを行うとともに、LMS（学習管理システム）による受講の成果を人事管理や配置に活かし職員の意欲向上につなげていくことが重要である。
・経験者採用の拡充やプロフェッショナル型採用により採用された職員を活かしていくことも求められ、「採用育成チーム」とともに、全職場が一丸となって取り組んでいく必要がある。
・民間企業等への派遣研修について、積極的な人事交流による人材育成に引き続き取り組み、派遣された職員が得た知識や経験を市政に還元していけるよう、効果的に活用していくことが望まれる。
・定年年齢が段階的に引き上げられ在職期間が長期化していくため、職員がこれまで培ってきた経験等の活用や、後進の育成、知識・技術の継承にも努め、高いモチベーションを持って業務に従事し続けられるような環境づくりに取り組むことが重要である。
・人事評価について、制度見直し後の運用が適切に行われるよう評価者研修の内容を充実させるとともに、定期的に制度の検証を行っていくことが重要である。
・人事評価結果の昇給への給与反映について、係長級以下の職員についても、課長級以上への給与反映状況を踏まえながら進めていく必要がある。</t>
    <phoneticPr fontId="2"/>
  </si>
  <si>
    <t xml:space="preserve">○人材の確保
・人口減少による労働市場の変化に伴い、人材獲得が困難となっていく中で、積極的な都市戦略を進めていくためにも、多様な人材の確保が必要である。
・これからの市政を担う多様な人材の確保及び育成は、組織全体の非常に重要なテーマであるという認識の下、引き続き全庁を挙げて取り組んでいく必要がある。
・障害者雇用について、法定雇用率が引き上げられていく予定であり、更なる雇用促進に向けて、本市の障害者活躍推進計画に基づき、障害のある職員の活躍を推進する体制や職場環境の整備、障害特性に応じた職務の選定・創出の工夫といった取組を積極的に進めていくことが望まれる。
○昇任意欲の醸成
・多様な経験や考え方を反映し、市民ニーズに応えていくためにも管理職への女性職員の一層の登用が求められ、入口となる係長職への登用促進も重要である。
・係長級以上の職員の業務におけるやりがいや魅力の発信を行うとともに、それらの職員がワークライフバランスを実現しながら業務を行っている姿を見せていくことも重要である。
・引き続き、気兼ねなく昇任できる組織風土の醸成、昇任意欲を支える環境づくり、ワークライフバランスの推進に配慮した多様な人材育成、キャリア形成支援の取組を推進していく必要がある。
</t>
    <phoneticPr fontId="2"/>
  </si>
  <si>
    <t>給料表・初任給調整手当：
2023年4月1日から
期末・勤勉手当：
条例公布の日から</t>
    <phoneticPr fontId="2"/>
  </si>
  <si>
    <t>9/13</t>
    <phoneticPr fontId="2"/>
  </si>
  <si>
    <t>あり</t>
    <phoneticPr fontId="2"/>
  </si>
  <si>
    <t>改定に当たっては、初任給をはじめとする若年層に重点を置いて引上げを行った本年の人事院勧告における俸給表の改定内容や市内民間事業所の初任給水準、職員確保の観点等を勘案し、本市の実情に適合したものとすることが適当である。</t>
    <phoneticPr fontId="2"/>
  </si>
  <si>
    <t>4.40月→4.50月
※期末手当及び勤勉手当に均等に配分</t>
    <phoneticPr fontId="2"/>
  </si>
  <si>
    <t>○初任給調整手当
医師及び歯科医師に対する初任給調整手当について、国の改定状況を勘案し、本市においても、必要な改定を行うことが適当である。
○在宅勤務手当
国の動向等を注視しつつ、在宅勤務制度及びその実施状況等も踏まえた給与面での対応について、研究を進めていく必要がある</t>
    <phoneticPr fontId="2"/>
  </si>
  <si>
    <t xml:space="preserve">国では、超過勤務の抜本的な解消に向けて多方面からの取組が進められており、本市においても引き続き、業務量に応じた適切な人員配置の下、組織内部のみでは業務の量や実施時期等の調整が困難なものについては、関係する機関等の理解と協力も得るなど、不断の取組を行っていくことが必要である。また、今後とも、特定の職員を特例業務に従事させ続けることのないよう、速やかに要因の整理、分析及び検証を行い、必要な措置を講じていかなければならない。
</t>
    <phoneticPr fontId="2"/>
  </si>
  <si>
    <t>○柔軟な働き方に対応した勤務時間制度等の在り方について
国においては、フレックスタイム制の見直しや勤務間インターバル確保の推進など、柔軟な働き方を実装するための制度改革に向けての方向性が示されたところであり、本市においても、国等の動向を注視しつつ、公務運営への影響を考慮しながら、柔軟な働き方に資する制度研究、検討を進めていくことが求められる。
○仕事と生活の両立支援
育児や介護等、様々な事情を有する職員に対する両立支援の取組の積極的な推進が求められる中、男性職員の育児休業の取得率については、市長部局等では約75％（令和４年度）にも達するなど、着実に進展している。国において、「こども未来戦略方針」が策定され、政府目標が引き上げられたことも踏まえて、一層の取得促進に向けた職場環境づくりを推進する必要がある。</t>
    <phoneticPr fontId="2"/>
  </si>
  <si>
    <t>○健康増進
任命権者においては、安全配慮義務を適切に履行することが求められ、特に長時間勤務職員については、労働安全衛生法に基づき、健康確保措置を適切に実施する必要があり、実効性ある仕組みの構築が求められる。また、職員のメンタルヘルス不調の予防に向けて、「ストレスチェック」の受検徹底や当該結果の活用など、メンタルヘルスケアの取組を適切に講じる必要がある。
○ハラスメント防止
パワーハラスメントによる職員の懲戒処分事案が発生していることを踏まえて、ハラスメントに関する正しい理解の促進や風通しの良い快適な職場環境の形成、相談窓口の更なる周知など、ハラスメントの防止に向けた更なる取組の徹底が求められる</t>
    <phoneticPr fontId="2"/>
  </si>
  <si>
    <t>本市には市政の重要な担い手として、会計年度任用職員を含め、様々な任用形態の職員が多く存在しており、引き続き、全ての職員がいきいきと意欲を持って働き、存分に力を発揮することができる勤務環境や勤務条件の確保に向けて、この間の国の動向や本市の実情等を踏まえて、適切に対応していく必要がある。</t>
    <phoneticPr fontId="2"/>
  </si>
  <si>
    <t xml:space="preserve">○職員の成長を通じた組織パフォーマンスの向上
職員の意欲と能力を十分に引き出し、組織として最大限のパフォーマンスを発揮するためには、職員の能力や適性、キャリア希望等を考慮した計画的な配置・育成や、人事評価制度の更なる活用等が求められる。
また、職員のやりがいや能力開発への意欲を引き出すためには、キャリアを自律的に考えることが重要であり、これを一層促進するための取組の充実が求められる。加えて、管理職員においては、職員の育成を推進するうえで果たすべき役割が今後一層重要となることから、引き続き、研修等を通じた管理職員のマネジメント能力の向上等に取り組む必要がある。
</t>
    <phoneticPr fontId="2"/>
  </si>
  <si>
    <t>○多様で有為な職員の確保
民間企業や国、他の地方公共団体等との間で厳しい競合が続く中、多様で有為な職員の確保に向けての本市における職員採用試験の在り方について、引き続き検討・見直しを進めていく。また、志望者のニーズに即した効果的な情報発信の在り方についても、引き続き検討を進める。</t>
    <phoneticPr fontId="2"/>
  </si>
  <si>
    <t>給料表：2023年４月１日
期末・勤勉手当：条例の公布日から実施</t>
    <rPh sb="0" eb="2">
      <t>キュウリョウ</t>
    </rPh>
    <phoneticPr fontId="2"/>
  </si>
  <si>
    <t>給料表：2023年４月１日
期末・勤勉手当：条例の公布日から実施</t>
    <rPh sb="0" eb="3">
      <t>キュウリョウヒョウ</t>
    </rPh>
    <rPh sb="8" eb="9">
      <t>ネン</t>
    </rPh>
    <rPh sb="10" eb="11">
      <t>ガツ</t>
    </rPh>
    <rPh sb="12" eb="13">
      <t>ニチ</t>
    </rPh>
    <rPh sb="14" eb="16">
      <t>キマツ</t>
    </rPh>
    <rPh sb="17" eb="21">
      <t>キンベンテアテ</t>
    </rPh>
    <rPh sb="22" eb="24">
      <t>ジョウレイ</t>
    </rPh>
    <rPh sb="25" eb="28">
      <t>コウフビ</t>
    </rPh>
    <rPh sb="30" eb="32">
      <t>ジッシ</t>
    </rPh>
    <phoneticPr fontId="2"/>
  </si>
  <si>
    <t>9/15</t>
    <phoneticPr fontId="2"/>
  </si>
  <si>
    <t>あり</t>
    <phoneticPr fontId="2"/>
  </si>
  <si>
    <t>人事院勧告における同種俸給表の改定傾向、市内民間事業所の初任給の状況及び 人員構成等を考慮の上、 全体的に改定</t>
    <phoneticPr fontId="2"/>
  </si>
  <si>
    <t>4.40月→4.50月
※期末手当及び勤勉手当への反映が適当</t>
    <rPh sb="25" eb="27">
      <t>ハンエイ</t>
    </rPh>
    <rPh sb="28" eb="30">
      <t>テキトウ</t>
    </rPh>
    <phoneticPr fontId="2"/>
  </si>
  <si>
    <t>・在宅勤務等手当 について
国や他都市の動向などを勘案し、本市職員の実態を踏まえながら、在宅勤務等手当の新設等について検討する必要がある 。
・これからの給与制度 について
令和６年に向けた給与制度アップデートの骨格案が示されたことを受け 、国や他都市の動向などを注視し、本市の実情に応じた給与制度の在り方について調査・研究する必要がある 。</t>
    <phoneticPr fontId="2"/>
  </si>
  <si>
    <t>給料表：2023年４月１日</t>
    <phoneticPr fontId="2"/>
  </si>
  <si>
    <t>引き続き本市の実情に即した評価制度とその結果の更なる活用について、調査・研究されたい。</t>
    <phoneticPr fontId="2"/>
  </si>
  <si>
    <t>勤勉手当の支給等について、地方自治法等の改正趣旨等を踏まえ、適切に対応されたい。</t>
    <phoneticPr fontId="2"/>
  </si>
  <si>
    <t>・ワーク・ライフ・バランスの推進について
各種制度が十分に活用されるよう職場環境の整備に努め、多様で柔軟な働き方を推進されたい。また、勤務間インターバルを確保する措置については、国や他都市の動向も注視しながら本市の実情を踏まえて研究されたい。
・女性職員の活躍推進について
多様な職務経験の付与や能力開発支援などの人材育成の強化及び 、柔軟な働き方の推進などの仕事と生活を両立できる職場環境づくりに向けた取組を進める必要がある 。</t>
    <phoneticPr fontId="2"/>
  </si>
  <si>
    <t>・心の健康づくりについて
職場のストレス要因の軽減・除去に取り組むとともに、高齢層職員も含めたすべての職員が、心身ともに健康で安心して働くことができる職場づくりに取り組まれたい。
・ハラスメントの防止について
研修による意識啓発等により、ハラスメントのない職場環境づくりを推進されたい。</t>
    <phoneticPr fontId="2"/>
  </si>
  <si>
    <t>・時間外勤務 の削減について
業務負担の平準化及び業務量に応じた適正な人員配置を行うとともに、適切なマネジメントを行い、勤務時間の適正管理及び時間外勤務の削減に取り組まれたい 。</t>
    <phoneticPr fontId="2"/>
  </si>
  <si>
    <t>9/20</t>
    <phoneticPr fontId="2"/>
  </si>
  <si>
    <t>公民較差の状況及び人事院勧告における俸給表の改定 内容を 勘案して、給料表を改定 。
初任給を始め若年層に重点を置いて 引上げ</t>
    <phoneticPr fontId="2"/>
  </si>
  <si>
    <t>4.40月→4.50月
※期末手当及び勤勉手当に均等配分（0.05月ずつ）</t>
    <phoneticPr fontId="2"/>
  </si>
  <si>
    <t>職員採用試験の受験者数は減少傾向が続いており、今後も職員採用を取り巻く環境は、一層厳しくなることが予想される。
本委員会では、今後も県職員の仕事のやりがいや魅力について、しっかりと伝わるよう、ホームページの内容を工夫するなど、任命権者と緊密に連携を図りながら、受験者う、ホームページの内容を工夫するなど、任命権者と緊密に連携を図りながら、受験者確保に取り組んでいく。確保に取り組んでいく。
また、多様な受験者層から優秀な人材を確保していくため、民間経験者等の積極的誘致を図る試験内容の見直しをはじめ、採用試験全般の見直しを進めていく。致を図る試験内容の見直しをはじめ、採用試験全般の見直しを進めていく。</t>
    <phoneticPr fontId="2"/>
  </si>
  <si>
    <t>・任命権者においては、組織の活力向上及び政策方針決定過程への参画拡大を図るため、特定事業主行動計画に基づき女性職員の登用を行っており、一定の成果をあげているところである。
女性の活躍を推進することは、誰もが働きやすい社会の実現に寄与するものであり、今後も引き続き、計画に基づき女性職員の活躍をより一層推進していく必要がある。
・人事評価制度に基づく適正な人事管理本県の人事評価制度は、全職員を対象に給与への反映がされており、既に制度として職員に受け入れられているところである。任命権者は、引き続き、運用実態の検証や評価者である管理職員のスキル向上などに努め、職員の理解と納得感を高めながら適正な人事管理を進めていく必要がある。</t>
    <phoneticPr fontId="2"/>
  </si>
  <si>
    <t>長時間労働は、職員の心身の健康を損なうおそれがあるのみならず、仕事と生活の両立や労働意欲保持に影響を及ぼすものであるため、組織を挙げて強い姿勢で、その是正に取り組む必要がある。
任命権者においては、なお一層、業務量に応じた人員の確保や適正な配置、事務事業の精選や効率化の推進などについて、実効性を確保していくことが肝要である。
また、長時間労働に従事した職員が医師の面接指導を確実に受けることができるようにするとともに、医師からの意見を勘案し、当該職員の実情に応じた措置を講じる必要がある。</t>
    <phoneticPr fontId="2"/>
  </si>
  <si>
    <t>任命権者においては、多様な働き方について、現行の制度の活用状況や職員のニーズを踏まえ、国の「柔軟な働き方を実装する ための 制度改革」について注視するとともに、他の都道府県、民間労働法制の動向にも留意しながら、引き続き検討し充実を図る必要がある。
また、全ての職員に対し、妊娠、出産、育児等と仕事の両立を支援するための制度や、多様な働き方が幅広く利用されるよう周知を図るとともに、職場におけるサポート体制を拡充していく必要がある</t>
    <phoneticPr fontId="2"/>
  </si>
  <si>
    <t>・ハラスメント防止対策
ハラスメントは決して許されないものであることから、任命権者においては、職員への研修や周知・啓発などの取組をしっかりと行う必要があり、管理職をはじめとする全ての職員は、誰もがハラスメントの行為者となり得ることを十分理解した上で、自らの言動に注意を払い、他者を尊重して、ハラスメントのない職場づくりに取り組 む必要がある。
・メンタルヘルス対策
任命権者においては、互いに協力し合える風通しの良い職場づくり、メンタルヘルス不調を生じた職員の早期発見・早期対応、円滑な職場復帰のための支援、再発予防等にしっかりと取り組んでいくことが重要である。</t>
    <phoneticPr fontId="2"/>
  </si>
  <si>
    <t>会計年度任用職員の給与制度については、本年５月の地方自治法の改正により令和６年度から支給が可能となった勤勉手当の取扱いを含め、引き続き、適切な運用が図られるよう、所要の検討を行う必要がある。
会計年度任用職員が意欲を持ち、安心して働くためには、勤務環境や勤務条件の確保は重要であり、任命権者においては、引き続き、適切に制度を運用していくとともに、勤務条件について、不合理な取扱いが行われることのないよう継続して検討していくことが必要である。</t>
    <phoneticPr fontId="2"/>
  </si>
  <si>
    <t>給料表・一時金：2023年４月１日</t>
    <phoneticPr fontId="2"/>
  </si>
  <si>
    <t xml:space="preserve">(勧告)初任給調整手当について
・医師職給料表の適用を受ける医師及び歯科医師に対する支給月額の限度を310,200 円とすること。
・行政職給料表の適用を受ける獣医師に対する支給月額の限度を49,900円とし、特定獣医師職給料表の適用を受ける獣医師に対する支給月額の限度を35,400 円とすること。
（報告）
・本県においても、在宅勤務は実施されていることから、今後の国における法改正や他の都道府県の動向等を注視していく必要がある。
・給与制度の整備については、今後も、人事院の検討状況や他の都道府県の動向等を注視していく必要がある。
</t>
    <rPh sb="1" eb="3">
      <t>カンコク</t>
    </rPh>
    <rPh sb="152" eb="154">
      <t>ホウコク</t>
    </rPh>
    <phoneticPr fontId="2"/>
  </si>
  <si>
    <t>その他手当および
給与制度の見直し</t>
    <phoneticPr fontId="2"/>
  </si>
  <si>
    <t>9/20</t>
    <phoneticPr fontId="2"/>
  </si>
  <si>
    <t>あり</t>
    <phoneticPr fontId="2"/>
  </si>
  <si>
    <t>民間における初任給の動向や人材確保の観点から初任給を引き上げるとともに、若年層が在
職する号級に重点を置き、そこから改定率を逓減させる形で引上げ改定を行う。</t>
    <phoneticPr fontId="2"/>
  </si>
  <si>
    <t>4.40月→4.50月
※期末手当及び勤勉手当に均等配分（0.05月ずつ）</t>
    <phoneticPr fontId="2"/>
  </si>
  <si>
    <t xml:space="preserve">給料表：2023年４月1日
期末手当・勤勉手当：条例の公布の日
</t>
    <rPh sb="0" eb="3">
      <t>キュウリョウヒョウ</t>
    </rPh>
    <rPh sb="12" eb="13">
      <t>ニチ</t>
    </rPh>
    <phoneticPr fontId="2"/>
  </si>
  <si>
    <t>人材獲得競争で競合する民間企業等の採用活動は年々早期化し、かつ旺盛になっており、本市の職員採用試験は、特に技術職や医療職、教育職など免許資格職において、申込が少ない状況が続いている。
求める人材を確保していくためには、試験方法等の検討とともに、変化し続けるニーズや社会環境を的確に捉え、若者目線に立った採用広報活動を実施していく必要がある。
デジタル人材の確保については、本市のＤＸの推進は急務であることから、的確・迅速に対応できる能力を有する人材を外部から確保することについても、再度検討し、取り組まれたい。</t>
    <phoneticPr fontId="2"/>
  </si>
  <si>
    <t>人材育成方針である「人を育てる組織」の更なる推進が求められる。ＯＪＴ、Ｏｆｆ-ＪＴ、自己啓発について、それぞれの特性や利点を活かしながら、組織全体での人材育成に引き続き取り組む必要がある。
人事評価制度においては、能力及び実績を的確に把握し適切に評価することが重要であり、職員の評価制度に対する理解の促進や納得感のある評価制度の運用及びそれに基づく適正な処遇の実施が求められる。</t>
    <phoneticPr fontId="2"/>
  </si>
  <si>
    <t>管理監督者においては、組織内の業務量を把握し、業務の削減・簡略化・平準化を行うなど、労務及び業務のマネジメントの徹底が求められる。また、庁内のＤＸ化を早急に進め、事務事業の効率化を実現することが急務である。教育委員会においては、各学校における時間外在校等時間の把握と上限時間を超える職員が多い学校に対する指導助言、校長においては、時間外在校等時間の適正な管理と上限時間を超える職員の業務実態と健康状態の把握が、引き続き求められる。</t>
    <phoneticPr fontId="2"/>
  </si>
  <si>
    <t>行政ニーズの多様化に対応することや、質の高い行政サービスの提供を維持するには、職員が個々の能力を十分に発揮できる職場環境を整備することが重要であり、仕事と家庭の両立に資する柔軟な働き方を実現するための取組を、さらに推進していく必要がある。
男性が育児のために一定期間、休暇や休業を取得することは、本人にとって子育てに能動的に関わる契機として重要であるとともに、組織にとっても、子育てに理解ある職場風土の醸成等の観点から重要である。</t>
    <phoneticPr fontId="2"/>
  </si>
  <si>
    <t>・メンタルヘルス対策の推進
長時間労働の是正や年次有給休暇の取得促進等に加え、ストレスに対応するためのレジリエンス研修の実施や相談体制の確保、ストレスチェックの更なる活用、次項で取り上げたハラスメント対策など、組織としての取組を更に推進されたい。
・ハラスメント対策の推進
任命権者においては、引き続き、職員に対し、様々な機会をとらえてハラスメント防止に向けた意識啓発、注意喚起等を図るとともに、相談への迅速かつ適切な対応に努められたい。
管理監督者においては、日頃から職員とのコミュニケーションを図り、声を上げやすい環境づくりやハラスメントを見逃さない職場風土を醸成していくことが重要である。
職員は、自身も職場環境を形成する一人であるという自覚を持ち、すべての職員が安心して働ける職場づくりに寄与されたい。</t>
    <phoneticPr fontId="2"/>
  </si>
  <si>
    <t>任命権者においては、地方自治法の一部改正等の趣旨に留意し、会計年度任用職員が高い意欲を持ち、能力を十分に発揮して勤務することができるよう、本市の実情を踏まえて、適正な制度運用に努められたい。</t>
    <phoneticPr fontId="2"/>
  </si>
  <si>
    <t xml:space="preserve">初任給調整手当：医師及び歯科医師の初任給調整手当の所要の改定
給与制度の改善に向けた取組:令和４年４月に実施された給料表の見直しにより係長級と主査の級が分離され、職務給の原則に適した給与体系となった。しかしながら、本年の調査においても、初任給及び 30 歳台半ばまでの職員給与が民間給与と比較して低くなっている反面、30 歳台後半から 40 歳台の職員給与が民間給与と比較して高い傾向は引き続き見受けられた。課題の解消がどのように進んでいくのか、引き続き注視していく必要がある。
国は、多様で有為な人材の確保を始めとする現下の人事管理上の重点課題に対応するため、給与制度についてもアップデートを図る必要があるとし、令和６年に必要な措置を講じられるよう、検討作業を進めている。本市においても、公務としての近似性、類似性から、社会と公務の変化に応じた給与制度の整備は不可欠であることから、改善に向けた検討を行うことが重要である。 </t>
    <phoneticPr fontId="2"/>
  </si>
  <si>
    <t>9/21</t>
    <phoneticPr fontId="2"/>
  </si>
  <si>
    <t>4.40月→4.50月
期末手当及び勤勉手当に均等配分（0.05月ずつ）</t>
    <rPh sb="4" eb="5">
      <t>ツキ</t>
    </rPh>
    <rPh sb="10" eb="11">
      <t>ツキ</t>
    </rPh>
    <rPh sb="12" eb="14">
      <t>キマツ</t>
    </rPh>
    <rPh sb="14" eb="17">
      <t>テアテオヨ</t>
    </rPh>
    <rPh sb="18" eb="22">
      <t>キンベンテアテ</t>
    </rPh>
    <rPh sb="23" eb="27">
      <t>キントウハイブン</t>
    </rPh>
    <rPh sb="32" eb="33">
      <t>ツキ</t>
    </rPh>
    <phoneticPr fontId="2"/>
  </si>
  <si>
    <t>棒給表：2023年4月1日
期末・勤勉手当：2023年12月1日</t>
    <rPh sb="0" eb="3">
      <t>ボウキュウヒョウ</t>
    </rPh>
    <rPh sb="8" eb="9">
      <t>ネン</t>
    </rPh>
    <rPh sb="10" eb="11">
      <t>ガツ</t>
    </rPh>
    <rPh sb="12" eb="13">
      <t>ニチ</t>
    </rPh>
    <rPh sb="14" eb="16">
      <t>キマツ</t>
    </rPh>
    <rPh sb="17" eb="21">
      <t>キンベンテアテ</t>
    </rPh>
    <rPh sb="26" eb="27">
      <t>ネン</t>
    </rPh>
    <rPh sb="29" eb="30">
      <t>ガツ</t>
    </rPh>
    <rPh sb="31" eb="32">
      <t>ニチ</t>
    </rPh>
    <phoneticPr fontId="2"/>
  </si>
  <si>
    <t>民間における水準、人事院勧告の内容等を考慮し、若年層に重点を置いた給料月額の引上げ</t>
    <phoneticPr fontId="2"/>
  </si>
  <si>
    <t>あり</t>
    <phoneticPr fontId="2"/>
  </si>
  <si>
    <t>〇心の健康づくり（メンタルヘルス対策）
・ 職員の精神疾患による休務・休職者の割合は依然として増加傾向が続いている。
・ 20代の若手職員の休務の割合が高い傾向にあることから、所属長による面談を通じて心身の健康状態の確認や健康管理への動機付けを高めていくことが必要。
・ 管理監督者は、日頃から職員の様子に目を配り、風通しの良い職場環境づくりに努めるとともに、職員の個別の事情や状況に応じ、必要な助言や相談窓口の案内等の適切な対応が求められる。
〇ハラスメントの防止
・ ハラスメント相談窓口には、様々な相談が寄せられているが、パワーハラスメントに関する相談が大きな割合を占めている。
・ 職員は、ハラスメントに関する正しい知識を身につけることが重要であり、特に管理監督者や指導を行う立場にある職員は、適切な指導とハラスメントの違いを正しく理解することが必要。
・ 相談を受ける職員は、相談内容を理解し、適切な対応や助言を行えるよう、専門的なスキルや相談対応能力の一層の向上を図ることが求められる。
・ 任命権者は、引き続き、ハラスメント防止・排除の取組を進めるとともに、各職場においては、良好な人間関係を築き、相談しやすい職場風土の醸成に努めることが必要。</t>
    <phoneticPr fontId="2"/>
  </si>
  <si>
    <t>・ 職員採用を取り巻く環境は厳しい状況にあることから、効果的な広報媒体を活用し、就職希望者のニーズに即した広報活動の展開により、更なる受験者数の確保に努めることが重要。
・ 採用辞退、早期離職への対策として、受験者が仕事内容や職場環境を十分理解できるように、広報活動を通じて丁寧に説明するほか、若手職員がやりがいをもって仕事に取り組める環境づくりに注力することが必要。
・ これまでも採用試験制度の見直しを行ってきたが、受験者数はいまだ減少傾向にあることから、採用試験の内容や実施時期など、より受験しやすい試験制度の検討を進めることが必要。
・ 若年層の転職が活発化していることから、採用の在り方についても検討すべき。
・ 任命権者は、外部人材や任期付職員の活用を引き続き検討することが必要。</t>
    <phoneticPr fontId="2"/>
  </si>
  <si>
    <t>・ 長期的な人材の育成を図る観点から、目指すべき職員像や現在の課題を踏まえた育成の在り方について方針を明確にし、全ての職員と共有することが必要。
・ 職員のキャリア形成や能力向上の支援に努めるとともに、職員自らが能力を高め、互いに成長しあえる組織風土の醸成が重要であり、管理職のマネジメント能力の向上にも力を注いでいくことが求められる。
・ 年齢、性別、障がい、職員が置かれている状況にかかわらず、職員一人一人が活躍できる職場環境や人事制度の構築が必要。特に、役職者に占める女性職員の割合は依然として低い状況にあることから、仕事と生活を両立できる体制やモチベーションの向上に努め、活躍の場の拡大を図っていくべき。
・ 定年の段階的引上げに伴い、高齢層職員が知識、技術、経験を十分に発揮し、モチベーションを維持できるような配置を進めることがますます重要。
・ 人事評価については、職員の能力・実績を適切に把握し、的確に評価につなげていく必要があり、それにより評価に対する信頼性を更に向上させることが重要。そのうえで、評価結果を人員配置や昇任管理、給与処遇に適切に反映させるとともに、人材の育成にも活用していくことが重要。</t>
    <phoneticPr fontId="2"/>
  </si>
  <si>
    <t>〇長時間労働の是正
・ 月100時間以上の長時間労働を行っている職員の数は、令和４年度は一定の抑制が図られているが、依然として長時間労働が多い傾向にある部署があり、職員の心身の健康や業務の能率への影響が懸念。
・ 管理監督者は、職位に応じた役割を改めて認識し、業務分担の平準化や、デジタル技術の積極的な活用などによる業務の合理化・効率化に継続して取り組んでいくことが必要。加えて、任命権者は、適切な人員配置を行うことが重要。
・ 長時間労働や働き方等が問題となっている教員については、国の議論や制度改正の動向に留意しながら、継続した取組を進めていくことが必要。
〇多様で柔軟な働き方の推進
・ 出産や育児、介護等の事情やライフステージに応じ、多様で柔軟な働き方を選択できる職場環境の整備は、職員の能力発揮や公務能率の向上のほか、有為な人材の確保にもつながる。
・ 在宅勤務制度や時差出勤制度については、引き続き、利用しやすくなるよう制度の検討を行うとともに、在宅勤務を行うための作業環境の整備等も進めていくことが必要。
・ 男女問わず育児休業を安心して取得でき、かつ、所属職員の負担を軽減するためには、年度の途中においても代替の正規職員を適切に配置できる体制を整備していくことも必要。
・ 国の「選択的週休３日」の利用拡大や、「勤務間インターバル」の導入に向けた準備の動向にも留意しながら、引き続き、職員の働きやすい環境整備を推進されたい。</t>
    <phoneticPr fontId="2"/>
  </si>
  <si>
    <t xml:space="preserve">・初任給調整手当
人事院勧告の内容に準じ、医師に支給される初任給調整手当の限度額を引上げ
・ 国は、社会と公務の変化に応じた給与制度の整備を進めており、令和６年に必要な措置を講ずる方針。また、65歳定年の完成を視野に入れた給与水準の在り方について、引き続き検討を行うこととしている。
・ 本委員会も、国及び他の地方公共団体の動向に注視しつつ、本市の実態を踏まえた給与制度となるよう検討を進めていくことが必要。
</t>
    <phoneticPr fontId="2"/>
  </si>
  <si>
    <t>再任用職員
2.30月→2.35月（0.05月）</t>
    <rPh sb="0" eb="5">
      <t>サイニンヨウショクイン</t>
    </rPh>
    <rPh sb="10" eb="11">
      <t>ツキ</t>
    </rPh>
    <rPh sb="16" eb="17">
      <t>ツキ</t>
    </rPh>
    <phoneticPr fontId="2"/>
  </si>
  <si>
    <t>9/26</t>
    <phoneticPr fontId="2"/>
  </si>
  <si>
    <t>4.48月</t>
    <rPh sb="4" eb="5">
      <t>ツキ</t>
    </rPh>
    <phoneticPr fontId="2"/>
  </si>
  <si>
    <t>0.08月</t>
    <rPh sb="4" eb="5">
      <t>ツキ</t>
    </rPh>
    <phoneticPr fontId="2"/>
  </si>
  <si>
    <t>4.40月→4.50月
※期末手当及び勤勉手当に均等配分（0.05月ずつ）</t>
    <rPh sb="4" eb="5">
      <t>ツキ</t>
    </rPh>
    <rPh sb="10" eb="11">
      <t>ツキ</t>
    </rPh>
    <phoneticPr fontId="2"/>
  </si>
  <si>
    <t>あり</t>
    <phoneticPr fontId="2"/>
  </si>
  <si>
    <t>大卒初任給を11,000円引き上げ
高卒初任給を12,000円引上げ</t>
    <rPh sb="13" eb="14">
      <t>ヒ</t>
    </rPh>
    <rPh sb="15" eb="16">
      <t>ア</t>
    </rPh>
    <phoneticPr fontId="2"/>
  </si>
  <si>
    <t>行政職給料表について、若年層が在職する号給に重点を置き、そこから改定率を逓減する形で全級・全号給について引上げ改定（平均改定率0.99％）。初任給については、大卒初任給を11,000円、高卒初任給を12,000円、それぞれ引上げ
その他の給料表については、行政職給料表との均衡を基本として改定</t>
    <phoneticPr fontId="2"/>
  </si>
  <si>
    <t>初任給調整手当について、人事院勧告の内容に準じて改定</t>
    <phoneticPr fontId="2"/>
  </si>
  <si>
    <t>給料表：2023年４月１日
期末・勤勉手当：2023年12月期に関する改定は、条例の公布日から実施
2024年6月期以降の支給に関する改定は、2025年4月1日から実施</t>
    <rPh sb="0" eb="3">
      <t>キュウリョウヒョウ</t>
    </rPh>
    <rPh sb="8" eb="9">
      <t>ネン</t>
    </rPh>
    <rPh sb="10" eb="11">
      <t>ガツ</t>
    </rPh>
    <rPh sb="12" eb="13">
      <t>ニチ</t>
    </rPh>
    <rPh sb="14" eb="16">
      <t>キマツ</t>
    </rPh>
    <rPh sb="17" eb="21">
      <t>キンベンテアテ</t>
    </rPh>
    <rPh sb="26" eb="27">
      <t>ネン</t>
    </rPh>
    <rPh sb="29" eb="31">
      <t>ガツキ</t>
    </rPh>
    <rPh sb="32" eb="33">
      <t>カン</t>
    </rPh>
    <rPh sb="35" eb="37">
      <t>カイテイ</t>
    </rPh>
    <rPh sb="39" eb="41">
      <t>ジョウレイ</t>
    </rPh>
    <rPh sb="42" eb="45">
      <t>コウフビ</t>
    </rPh>
    <rPh sb="47" eb="49">
      <t>ジッシ</t>
    </rPh>
    <rPh sb="54" eb="55">
      <t>ネン</t>
    </rPh>
    <phoneticPr fontId="2"/>
  </si>
  <si>
    <t>ワーク・ライフ・バランスの推進
・育児や介護と仕事との両立支援を一層充実させていくことが必要。誰がどの職場に異動しても、両立支援制度を気兼ねなく利用することができる環境の整備が不可欠。
・男性職員の育児休業取得率については、政府目標が大幅に引き上げられたことを踏まえ、数値目標の見直しが必要。また、制度の利用により他の職員に負担が偏ることがないよう、代替として正規職員を配置する取組みを一層推進することも必要。
・育児・介護を理由とする退職者の発生状況を継続的に把握し、状況の推移を踏まえ、必要な措置を検討するなど、育児・介護により退職を余儀なくされる職員の発生を抑止していくことも大切。</t>
    <phoneticPr fontId="2"/>
  </si>
  <si>
    <t>メンタルヘルス対策
・ストレスチェックの集団分析については、職場環境の改善を行いやすい組織単位で分析するとともに、分析結果を管理職員にフィードバックし、リスク因子の早期発見や職場環境の改善に繋げることが必要。
・相談窓口の利用状況等を分析し、ニーズに応じた相談体制を整備するとともに、日常の健康相談先として産業医等へ普段から相談できる体制を作ることが重要。
・いわゆるカスタマー・ハラスメントに組織として対応し、迅速かつ適切に職員の救済を図れるよう、必要な制度設計等を検討していくことも重要。
ハラスメントの根絶
・パワー・ハラスメントの行為者に対しては、態様等によっては免職も含め厳正に対処していくということを明確に示すべきであり、懲戒処分の指針の改正及びパワー・ハラスメントの言動例の明示について、本年度中に速やかに実施することが必要。
・苦情相談窓口の利用状況等を分析し、ニーズに応じた相談体制を整備するとともに、ハラスメントの被害を受けた本人だけでなく、周囲で見聞きした第三者も含め、ハラスメントを決して見逃さない環境を作っていくことが重要。</t>
    <phoneticPr fontId="2"/>
  </si>
  <si>
    <t>長時間労働の是正
・健康で働き続けられる職場環境を整備するため、長時間労働の是正が急務。職員の健康保持、公務能率の向上、有為な人材の確保の観点からも、実効性のある対策が必要。
・時間外勤務時間等がコロナ禍前の状況に戻りつつあるため、コロナ禍に伴う業務の合理化・効率化を活かした形で最適化することが大切。
・教育職員については、負担感・多忙感の解消にも留意しながら、学校における働き方改革をより一層推進することが必要。
・職員の勤務時間を正確に把握することが極めて重要。命令書に記録された実績と、客観的な記録による実績との間の乖離を防ぐ取組みも必要。
・ワーク・ライフ・バランスが尊重される職場風土づくりを、所属長が率先して進めていくことが必要。所属長のマネジメントを適切に支援・監督し、「実態としての長時間労働」の是正に向けた取組みを着実に進めていくことが大切。</t>
    <phoneticPr fontId="2"/>
  </si>
  <si>
    <t>人材の確保
・受験申込者数や競争倍率が全体として低下傾向にあり、この傾向に歯止めをかけることが喫緊の課題。
・本委員会としては、受験者数の向上に資する採用試験のあり方を引き続き追求するとともに、情報発信の強化に一層注力。また、職員採用で競合する団体の状況を踏まえ、初任給基準について引き続き検討。
・任命権者においては、1.で言及した内容を十分に踏まえた上で、働きやすい魅力的な職場環境の整備に取り組まれることを期待。
60歳を超える職員の能力及び経験の活用
・役職定年後の職に設定された期待役割が降任する本人と配属される所属との間で正しく共有されるよう、周知に万全を期すことが肝要。
・とりわけ、いずれの職にも業務の遂行者としての期待役割が付与されている点は、高齢期の職員を最大限活用するという観点から、特に丁寧に周知することが必要。
・また、高齢期までを視野に入れた中長期的なキャリア形成のため、研修体制や人事ローテーションの検討も重要。</t>
    <phoneticPr fontId="2"/>
  </si>
  <si>
    <t>人材の育成
・複雑・高度化する行政ニーズに限られた人的資源で対応していくため、高い課題解決能力を有し、意欲的かつ自律的に課題解決に取り組む職員の育成が急務。
・人材育成基本方針に基づく人材育成が着実に推進されることを期待。また、人材育成をより実効的に推進していくためには、研修、人事配置、人事評価を効果的に連携させ、一体的・計画的に実施していくことも大変重要。
・組織力を常に最大化し、これを将来に向けてさらに高めていくという視点も踏まえつつ、時流に即した人材育成を計画的に実施することが必要。
人事評価制度の改善
・能力・実績に基づく人事管理をより一層推進していくためには、基礎となる人事評価制度が、職員に納得感を持って受け入れられていることが大変重要
・「評価結果を人事・給与により一層反映していくために必要な公平性・客観性が担保されているか」、「組織全体の士気向上に資する制度となっているか」の2点に留意し、制度を定期的に検証することが必要。
・必要に応じてアップデートを図り、組織の持続的な成長を促進する制度として適切かつ効果的に運用することが肝要。</t>
    <phoneticPr fontId="2"/>
  </si>
  <si>
    <t>4.40月</t>
    <rPh sb="4" eb="5">
      <t>ツキ</t>
    </rPh>
    <phoneticPr fontId="2"/>
  </si>
  <si>
    <t>9/29</t>
    <phoneticPr fontId="2"/>
  </si>
  <si>
    <t>あり</t>
    <phoneticPr fontId="2"/>
  </si>
  <si>
    <t>高校卒に係る初任給を12,000円、大学卒に係る初任給を11,000円程度、それぞれ引き上げ、若年層が在職する号給に重点を置き、そこから改定率を逓減させる形で引上げ改定
（平均改定率1級5.4％、2級3.1％、3級0.8％、4級以上0.3％）</t>
    <phoneticPr fontId="2"/>
  </si>
  <si>
    <t>公民較差2,949円（0.80％）を解消するため、初任給を始め若年層に重点を置いて、給料表を引上げ改定</t>
  </si>
  <si>
    <t xml:space="preserve">就業体験や職場見学の機会提供
本市では、就職活動開始前の学生が職業理解をより一層深め、多くの仕事の中から浜松市役所を目指す動機付けとなるよう、様々な取組を行っており、学生が参加しやすい夏季と冬季の休暇時期に合わせてインターンシップを実施している。さらに、「1day仕事見学バスツアー」を再開し、技術職と免許職を対象にして実施している。今後も、市役所の職への関心を高めてもらうため、インターンシップや職場見学等について、関係各課の理解と協力を得ながら学生の受入れ方法を検討し、効果的に実施していくことが必要である。
採用広報活動の積極的な取組
本委員会では、学生に対して本市の魅力や市役所の職務内容等をより早い段階で認識してもらうための採用広報活動に積極的に取り組んでいる。就職活動開始前の大学生・大学院生だけではなく、高校生や中学生に対しても、将来の職業として浜松市職員を始めとする公務員という選択肢を意識してもらうために、パンフレットの配布やフィールドスタディ（現地学習）の受入れを通して、情報発信に取り組んでいる。引き続き早期の情報発信に加え、オンライン形式での情報発信も進め、効果的な採用広報活動を展開していく。
採用試験の方法
本委員会は、本年度から、大学・大学院卒、短大・高校卒を対象とした採用試験の教養試験について、出題分野を縮小し、一部の職種では実施を取り止めるなど、より受験しやすい環境を整えたところである。今後も、各試験区分の状況や課題に対応した実施方法の見直しを検討し、採用試験の方法について、調査・研究を進めていく。なお、獣医師については、全国の地方公共団体で特に採用困難な状況が続いているため、本市では、県内の地方公共団体の動向等を注視し、その確保に向けた取組を進めていくことが必要である。
</t>
    <phoneticPr fontId="2"/>
  </si>
  <si>
    <t>任命権者は、各職場における育成体制の充実を図ることに加え、効果的なOff-JTを実施することにより、職員の能力開発を図っていくことが必要である。また、「人材育成基本方針策定指針」の見直しを国が進めていることから、国や他の地方公共団体における動向を注視し、必要な措置を講じていくことが必要である。
多様な人材の活躍推進
多様な人材が活躍できる環境づくりには、職員一人ひとりが、多様性についての正しい知識を持ち、お互いに理解を深めていくことが求められている。そのため、任命権者は、職員の意識啓発等の取組を推進していくことが必要である。また、障害者雇用率の段階的な引上げに向けて、障がいのある職員が、職場において能力を十分に発揮できるよう、職場環境や支援体制の整備に取り組んでいくことが必要である。
能力・実績に基づく適切な人事管理
任命権者は、引き続き管理監督者の評価能力・育成能力の向上を図るための研修の実施や、職員の人事評価制度への理解を促進するための周知を行うとともに、国や民間企業における人事管理の動向を注視し、本市の人事評価制度とその運用が、より一層能力・実績に基づく適切な人事管理に資するものとなるよう検討を進めていくことが必要である。</t>
    <phoneticPr fontId="2"/>
  </si>
  <si>
    <t>長時間労働の是正
自然災害への対応等の業務に従事する部署において、長時間労働を行う職員が多い状況になっている。任命権者は、引き続き職場の業務量に応じた応援体制の拡充や弾力的な人員配置等の横断的な対応を継続していくことが必要である。また、時間外勤務時間の上限を超えて職員に時間外勤務等を命じた場合は、その要因の整理、分析及び検証を確実に実施し、その結果を基にして対策を講じることが必要である。管理監督者は、業務量を適切に把握し、業務の平準化を図るとともに、DXの推進等により業務の効率化を検討していくことが必要である。
柔軟で多様な働き方の検討
任命権者は、在宅勤務やサテライトオフィス勤務などのテレワーク、時差出勤等の効果と課題の整理を進め、より柔軟で多様な働き方を選択できる職場環境を整備していくことが必要である。また、人事院が本年の公務員人事管理に関する報告で表明した制度改革について、国や他の地方公共団体の動向を注視し、市民サービスへの影響等の本市の実情を考慮した上で、適切に措置を講じていくことが必要である。</t>
    <phoneticPr fontId="2"/>
  </si>
  <si>
    <t>仕事と生活の両立支援
任命権者は、特定事業主行動計画について、国の動向を踏まえて必要な見直しを行うなどの措置を講じるとともに、引き続き両立支援制度の整備・周知等に取り組んでいくことが必要である。管理監督者は、面談などを通じて、職員の個々の事情を把握し、両立支援制度を周知することや、弾力的な仕事の割振り、業務遂行方法の見直しなどを行うことにより、職員が両立支援制度を利用しやすい職場環境の醸成を図ることが必要である。</t>
    <phoneticPr fontId="2"/>
  </si>
  <si>
    <t>ハラスメント防止対策
任命権者は、引き続き研修等を通じて職員のハラスメントに対する意識啓発や相談体制の周知等を行い、ハラスメントの発生を防止していくことが必要である。また、近年、社会全体で関心が高まっている組織外からのハラスメントについても、組織が一体となって適切に対応していくことが必要である。
心と体の健康づくりの推進
任命権者は、職員の心身の健康の保持増進に向けた様々な取組に加え、引き続きストレスチェックの結果を踏まえた高ストレス者への面接勧奨や職場環境の改善等のメンタルヘルス不調を防止するための取組の実施、時間外・休日勤務が月80時間を超える職員に対する産業医による面接指導等の必要な措置を確実に実施していくことが必要である。</t>
    <phoneticPr fontId="2"/>
  </si>
  <si>
    <t>給料表：2023年４月１日
期末・勤勉手当：
（2023年12月期）2023年12月１日
（2024年度以降）2024年４月１日</t>
    <rPh sb="0" eb="2">
      <t>キュウリョウ</t>
    </rPh>
    <rPh sb="2" eb="3">
      <t>ヒョウ</t>
    </rPh>
    <rPh sb="8" eb="9">
      <t>ネン</t>
    </rPh>
    <rPh sb="10" eb="11">
      <t>ガツ</t>
    </rPh>
    <rPh sb="12" eb="13">
      <t>ヒ</t>
    </rPh>
    <rPh sb="14" eb="16">
      <t>キマツ</t>
    </rPh>
    <rPh sb="17" eb="19">
      <t>キンベン</t>
    </rPh>
    <rPh sb="19" eb="21">
      <t>テアテ</t>
    </rPh>
    <rPh sb="28" eb="29">
      <t>ネン</t>
    </rPh>
    <rPh sb="31" eb="32">
      <t>ガツ</t>
    </rPh>
    <rPh sb="32" eb="33">
      <t>キ</t>
    </rPh>
    <rPh sb="38" eb="39">
      <t>ネン</t>
    </rPh>
    <rPh sb="41" eb="42">
      <t>ガツ</t>
    </rPh>
    <rPh sb="43" eb="44">
      <t>ヒ</t>
    </rPh>
    <rPh sb="50" eb="52">
      <t>ネンド</t>
    </rPh>
    <rPh sb="52" eb="54">
      <t>イコウ</t>
    </rPh>
    <rPh sb="59" eb="60">
      <t>ネン</t>
    </rPh>
    <rPh sb="61" eb="62">
      <t>ガツ</t>
    </rPh>
    <rPh sb="63" eb="64">
      <t>ヒ</t>
    </rPh>
    <phoneticPr fontId="2"/>
  </si>
  <si>
    <t>本年５月８日に公布された地方自治法の一部を改正する法律（令和５年法律第19号）が、来年度から施行されることにより、パートタイムの会計年度任用職員に対する勤勉手当の支給が可能となる。
任命権者においては、制度の適正な運用を図るため、会計年度任用職員の報酬、期末手当等が、常勤職員の給与との権衡を考慮したものとなるよう措置を講じていくとともに、その他の勤務条件の確保等についても適切に対応していくことが必要である。</t>
    <phoneticPr fontId="2"/>
  </si>
  <si>
    <t>4.40月→4.50月
※期末手当及び勤勉手当に均等に配分</t>
  </si>
  <si>
    <t>給料表：2023年４月１日
期末・勤勉手当：
（2023年12月期）改正条例公布日
（2024年度以降）2024年４月１日</t>
    <rPh sb="0" eb="2">
      <t>キュウリョウ</t>
    </rPh>
    <rPh sb="2" eb="3">
      <t>ヒョウ</t>
    </rPh>
    <rPh sb="8" eb="9">
      <t>ネン</t>
    </rPh>
    <rPh sb="10" eb="11">
      <t>ガツ</t>
    </rPh>
    <rPh sb="12" eb="13">
      <t>ヒ</t>
    </rPh>
    <rPh sb="14" eb="16">
      <t>キマツ</t>
    </rPh>
    <rPh sb="17" eb="19">
      <t>キンベン</t>
    </rPh>
    <rPh sb="19" eb="21">
      <t>テアテ</t>
    </rPh>
    <rPh sb="28" eb="29">
      <t>ネン</t>
    </rPh>
    <rPh sb="31" eb="32">
      <t>ガツ</t>
    </rPh>
    <rPh sb="32" eb="33">
      <t>キ</t>
    </rPh>
    <rPh sb="34" eb="38">
      <t>カイセイジョウレイ</t>
    </rPh>
    <rPh sb="38" eb="41">
      <t>コウフビ</t>
    </rPh>
    <rPh sb="47" eb="49">
      <t>ネンド</t>
    </rPh>
    <rPh sb="49" eb="51">
      <t>イコウ</t>
    </rPh>
    <rPh sb="56" eb="57">
      <t>ネン</t>
    </rPh>
    <rPh sb="58" eb="59">
      <t>ガツ</t>
    </rPh>
    <rPh sb="60" eb="61">
      <t>ヒ</t>
    </rPh>
    <phoneticPr fontId="2"/>
  </si>
  <si>
    <t>人材の確保
　本市が必要とする人材を将来にわたって確保していくため、受験者に訴求力のある試験制度や広報活動、相談会の実施などによるアプローチの強化などの取組の改善を図るとともに、就職先としての本市の魅力の戦略的な発信に努めていく</t>
    <phoneticPr fontId="2"/>
  </si>
  <si>
    <t>人材の育成
　DXを推進していくために、組織を挙げて職員のデジタル技術やデータの活用力を向上させる必要がある。そのためには、全ての職員をDXに関わる人材として育成する一方で、外部人材を増やしていくことも含めてDX推進における役割に応じた人材育成に取り組むことが求められる。
人事評価制度
相対評価で下位区分と評価される基準を明確にする等の更なる制度の見直しに取り組むことで、評価基準に対する透明性や評価結果への信頼性及び職員の納得性を高め、制度本来の目的である職員の資質、能力及び執務意欲の向上をより一層図る必要がある。</t>
    <phoneticPr fontId="2"/>
  </si>
  <si>
    <t>長時間勤務の是正
　令和4年度においては、業務の効率化や体制の強化等により、時間外勤務が年720時間を超過した職員は減少している。しかし、依然として規制上限を超える職員が一定数存在することから、引き続き、職員の時間外勤務の縮減に努める必要がある。
多様で柔軟な働き方に対応した職場環境の整備
　今後、テレワーク中心の働き方を選択することが可能となることを踏まえ、適切な勤怠管理や人事評価等の管理監督者のマネジメント力の一層の向上、職員間の円滑なコミュニケーションの確保等が必要となる。
　また、誰もが安心して出産・子育てをすることができる職場環境づくり及び女性職員の活躍の推進に取り組む必要がある。</t>
    <phoneticPr fontId="2"/>
  </si>
  <si>
    <t>職員の心の健康づくりの推進等
　昇任や人事異動後等の職員に対するケア、上司が早期発見・早期対応を行うためのラインケア研修の充実及び職場復帰後の職員に対する適切な支援の取組を行う等、心の健康問題を抱える職員を1人でも減らすための更なる対策が必要である。
ハラスメントの防止
　ハラスメントに対する社会全体の意識の高まりを踏まえ、職員個々人の意識啓発、相談体制の強化及び事後の迅速かつ適切な対応をより一層進め、職場における職員の安全及び健康を確保し、また快適な職場環境づくりを推進していく必要がある。</t>
    <phoneticPr fontId="2"/>
  </si>
  <si>
    <t>民間の初任給との間に差があること等を踏まえ、人材確保の観点から、大学卒初任給を7,500円、高校卒初任給を8,500円引上げ、30歳台までの職員に対して、給料月額の改定率を重点的に配分する。
行政職給料表以外（保育士及び幼稚園教員を除く）の給料表の改定：行政職給料表との均衡を基本として改定</t>
    <phoneticPr fontId="2"/>
  </si>
  <si>
    <t>本市の給料表の構造は、年功的な給与上昇の抑制及び級間の給与水準の重なり幅の縮減がなされ、地公法が求める職務給の原則におおむね沿ったものであると認識しているところであり、本委員会としても、年功的な給与上昇の抑制及び級間の給与水準の重なり幅は少なくすることが妥当であると考える。
任命権者においては、令和４年度には、定年の引上げに伴う昇給機会の確保の
観点から、課長級以下の級について号給の増設を行う等、社会状況の変化に応じた必要な措置を講じてきている。
今後とも、現在の職務給の原則に沿った給与体系の維持を原則として、最高号
給に達した職員の執務意欲の維持・向上につながるような方策を継続的に検討していただきたい。</t>
    <phoneticPr fontId="2"/>
  </si>
  <si>
    <t>大学卒初任給を7,500円、高校卒初任給を8,500円引上げ</t>
    <phoneticPr fontId="2"/>
  </si>
  <si>
    <t>医師に対する初任給調整手当について、医療職給料表の改定状況を勘案し、所要の改定を行うことが適当である。
人事院は、本年の公務員人事管理に関する報告で、具体的な検討項目となる骨格を示した。そして、令和6年に向けて措置を講じられるよう、関係者と意見交換を行いつつ、一体的に検討作業を進めることを表明している。本市においても、社会と公務の変化に応じた給与制度の整備に係る措置を適切に講じられるよう、国や他の地方公共団体の動向を注視しつつ、調査・研究を進めていくことが必要である。</t>
    <phoneticPr fontId="2"/>
  </si>
  <si>
    <t>9/29</t>
    <phoneticPr fontId="2"/>
  </si>
  <si>
    <t>初任給を始め若年層に重点を置き、給料月額を引き上げる。</t>
    <phoneticPr fontId="2"/>
  </si>
  <si>
    <t xml:space="preserve">初任給調整手当
医師等に対する初任給調整手当について、人事院勧告の内容を考慮して改定する。
在宅勤務等手当の新設
人事院は、在宅勤務等を中心とした働き方をする職員の光熱・水道費等の費用負担を軽減するため、在宅勤務等手当の新設を勧告したところであり、本県においても、人事院の報告及び勧告の内容や本県の実情等を考慮した上で対応を検討する必要がある。
社会と公務の変化に応じた給与制度の整備
人事院は、公務員人事管理における重要な課題に迅速に対処するため、令和６年に向け、給与制度も含めて一体的な検討作業を進めることとしており、本県においても、引き続き今後の給与制度の整備に向けた国の動向を注視する必要がある。
</t>
    <phoneticPr fontId="2"/>
  </si>
  <si>
    <t xml:space="preserve">人材の育成
県政の諸課題に的確に対応するためには、職員一人一人が専門能力を高めながら更なる能力開発を図るとともに、「愛知県人材育成基本方針」等に基づき、組織全体として「人づくり」に向けた取組を推進していく必要がある。
能力・実績に基づく人事管理の推進
組織全体の士気高揚を促し、公務能率の向上を図るためには、職員の能力・実績に基づいた人事管理を行うことが重要であり、人事評価制度を積極的に活用し、引き続き適切な人事管理を推進していく必要がある。
</t>
    <phoneticPr fontId="2"/>
  </si>
  <si>
    <t>人材の確保
社会情勢の変化等を踏まえ、引き続き、任命権者と連携しながら、様々な手法を用いて多様で有為な人材を確保していく必要がある。
多様な人材の活躍促進
多様な人材の活躍は、組織の活力を維持・向上させる観点からも重要であり、女性職員の積極的な登用や高齢層職員の活躍に向けた取組などを推進していく必要がある。</t>
    <phoneticPr fontId="2"/>
  </si>
  <si>
    <t xml:space="preserve">長時間労働の是正
長時間労働の是正のためには、引き続き、組織のトップが積極的なリーダーシップを発揮し、更なる業務の効率化、職場の環境整備及び職員の意識改革に取り組むことが重要である。
柔軟な働き方の推進
在宅勤務や時差勤務などの柔軟な働き方に対応するための取組が拡大されてきており、人事管理や公務運営への影響等の課題も認識しながら、引き続き、フレックスタイム制の導入について検討を進めていく必要がある。
</t>
    <phoneticPr fontId="2"/>
  </si>
  <si>
    <t xml:space="preserve">仕事と生活の両立支援
本県においては、育児や介護を行う職員を支援する制度の充実を図ってきており、今後とも、職場全体でサポートする職場環境づくりを行うことなどにより、引き続き、両立支援制度の一層の利用促進を図る必要がある。 </t>
    <phoneticPr fontId="2"/>
  </si>
  <si>
    <t>メンタルヘルス対策の充実
メンタルヘルス対策については、予防的措置を拡大してきたところであり、引き続き、より一層取組の充実を図る必要がある。
ハラスメントの防止
ハラスメントの防止への取組が実施されており、引き続き、ハラスメントのない職場環境づくりを進めていく必要がある。</t>
    <phoneticPr fontId="2"/>
  </si>
  <si>
    <t>非常勤職員の勤勉手当の取扱い
地方自治法の一部改正により、来年４月から会計年度任用職員に対して勤勉手当を支給することが可能とされたところであり、本県においても、法改正の趣旨に沿って適切に対応していく必要がある。</t>
    <phoneticPr fontId="2"/>
  </si>
  <si>
    <t>大卒約11,000円（約6％）
高卒約12,000円（約8％）</t>
    <rPh sb="0" eb="2">
      <t>ダイソツ</t>
    </rPh>
    <rPh sb="2" eb="3">
      <t>ヤク</t>
    </rPh>
    <rPh sb="9" eb="10">
      <t>エン</t>
    </rPh>
    <rPh sb="11" eb="12">
      <t>ヤク</t>
    </rPh>
    <rPh sb="16" eb="18">
      <t>コウソツ</t>
    </rPh>
    <rPh sb="18" eb="19">
      <t>ヤク</t>
    </rPh>
    <rPh sb="25" eb="26">
      <t>エン</t>
    </rPh>
    <rPh sb="27" eb="28">
      <t>ヤク</t>
    </rPh>
    <phoneticPr fontId="2"/>
  </si>
  <si>
    <t xml:space="preserve">俸給表：2023年４月１日
期末・勤勉手当：2023年6月1日に遡及して実施
</t>
    <rPh sb="0" eb="2">
      <t>ホウキュウ</t>
    </rPh>
    <rPh sb="2" eb="3">
      <t>ヒョウ</t>
    </rPh>
    <rPh sb="8" eb="9">
      <t>ネン</t>
    </rPh>
    <rPh sb="10" eb="11">
      <t>ガツ</t>
    </rPh>
    <rPh sb="12" eb="13">
      <t>ヒ</t>
    </rPh>
    <rPh sb="14" eb="16">
      <t>キマツ</t>
    </rPh>
    <rPh sb="17" eb="19">
      <t>キンベン</t>
    </rPh>
    <rPh sb="19" eb="21">
      <t>テアテ</t>
    </rPh>
    <rPh sb="26" eb="27">
      <t>ネン</t>
    </rPh>
    <rPh sb="28" eb="29">
      <t>ガツ</t>
    </rPh>
    <rPh sb="30" eb="31">
      <t>ニチ</t>
    </rPh>
    <rPh sb="32" eb="34">
      <t>ソキュウ</t>
    </rPh>
    <rPh sb="36" eb="38">
      <t>ジッシ</t>
    </rPh>
    <phoneticPr fontId="2"/>
  </si>
  <si>
    <t>9/29</t>
    <phoneticPr fontId="2"/>
  </si>
  <si>
    <t>あり</t>
    <phoneticPr fontId="2"/>
  </si>
  <si>
    <t>給料表：2023年４月１日
期末・勤勉手当：条例の公布日から</t>
    <rPh sb="0" eb="2">
      <t>キュウリョウ</t>
    </rPh>
    <rPh sb="2" eb="3">
      <t>ヒョウ</t>
    </rPh>
    <rPh sb="8" eb="9">
      <t>ネン</t>
    </rPh>
    <rPh sb="10" eb="11">
      <t>ガツ</t>
    </rPh>
    <rPh sb="12" eb="13">
      <t>ヒ</t>
    </rPh>
    <rPh sb="14" eb="16">
      <t>キマツ</t>
    </rPh>
    <rPh sb="17" eb="19">
      <t>キンベン</t>
    </rPh>
    <rPh sb="19" eb="21">
      <t>テアテ</t>
    </rPh>
    <rPh sb="22" eb="24">
      <t>ジョウレイ</t>
    </rPh>
    <rPh sb="25" eb="28">
      <t>コウフビ</t>
    </rPh>
    <phoneticPr fontId="2"/>
  </si>
  <si>
    <t>心身の健康の保持
今後も職員による心身のセルフケアの推進、健康リスクの高い職員や職場の早期発見に取り組むとともに、総合健康リスクの数値が高い職場については、関係する管理監督者が一体となって、産業保健スタッフと連携しながら、早急な改善に向けて組織的に対応をすることが必要である。
ハラスメントに対する取組
組織としてハラスメントを未然に防止していけるよう、引き続き研修等を通じ、職員の意識の向上に一層取り組むとともに、ハラスメントが発生した際には、組織の問題として迅速かつ適切に対処するのはもちろんのこと、組織全体で再発防止に取り組むことが求められる。</t>
    <phoneticPr fontId="2"/>
  </si>
  <si>
    <t>人材の確保
限られた人材・財源の下で今後も持続的に質の高い行政サービスを提供するためには、有為な人材の確保に努めるとともに、職員一人一人の持つ能力を最大限に引き出すこと等により組織力の向上を図ることが必要である。人材の確保については、採用試験の内容の見直しや魅力ある勤務環境づくりに取り組むとともに、採用広報活動の更なる拡充を図らなければならない。</t>
    <phoneticPr fontId="2"/>
  </si>
  <si>
    <t>多様で柔軟な働き方とワーク・ライフ・バランスの推進
全ての職員がライフステージに応じた働き方を選択できるよう、休暇制度等の利用に対する職員全体の意識改革に取り組むとともに、職員が長期の休暇等を取得した場合においても円滑に公務が遂行できる執行体制の整備、既存業務の見直し等を進めることが必要である。</t>
    <phoneticPr fontId="2"/>
  </si>
  <si>
    <t>長時間勤務の是正
長時間勤務の是正は、職員の心身の健康保持やワーク・ライフ・バランス推進の観点はもとより、今後の行政運営を担う有為な人材の確保、質の高い行政サービスの継続的な提供の観点からも重要かつ喫緊の課題であるため、今後も、業務の効率化を図りつつ業務量に応じた適正な人員配置を行う等の不断の取組を続けていく必要がある。</t>
    <phoneticPr fontId="2"/>
  </si>
  <si>
    <t>本市職員の給与が民間給与を3,419円（0.91％）下回っていることから、この較差を解消するため、民間事業所の状況等を勘案し、本市職員の実態に応じて給料表を改定するよう勧告する。</t>
    <phoneticPr fontId="2"/>
  </si>
  <si>
    <t xml:space="preserve">改定に当たっては、民間における初任給の動向や、人事院勧告における若年層の俸給月額の改定傾向を踏まえる必要がある。 </t>
    <phoneticPr fontId="2"/>
  </si>
  <si>
    <t>人材の育成
人材の育成については、職員のキャリア形成への意欲や職務遂行能力を高めていくこと等が必要であり、そのためには、管理監督者の人材マネジメント能力の底上げを図ること等が重要である。</t>
    <rPh sb="0" eb="2">
      <t>ジンザイ</t>
    </rPh>
    <rPh sb="3" eb="5">
      <t>イクセイ</t>
    </rPh>
    <phoneticPr fontId="2"/>
  </si>
  <si>
    <t>10/2</t>
    <phoneticPr fontId="2"/>
  </si>
  <si>
    <t>あり</t>
    <phoneticPr fontId="2"/>
  </si>
  <si>
    <t>・会計年度任用職員について、地方自治法改正の趣旨を踏まえ令和６年度からの勤勉手当の支給を検討すること、本年の期末手当の改定にあたっては常勤職員の期末手当・勤勉手当の改定状況や国の非常勤職員との均衡を考慮する必要がある。
・会計年度任用職員だけではなく、学校園で臨時的に任用される講師等も含め、その職務の内容と責任に応じた処遇の確保が必要であると考える。</t>
    <phoneticPr fontId="2"/>
  </si>
  <si>
    <t xml:space="preserve">長時間労働の是正
長時間労働の是正のためには、職員の勤務時間を適正に把握し、管理することが一層重要となる。職員一人ひとりの意識改革はもとより所属長によるマネジメントのもと、組織全体として業務の削減・合理化、デジタル技術や AIの活用など DX 推進による業務の効率化、人員配置の最適化等の対策を講ずる必要がある。加えて、上限時間を超える時間外勤務を命じた場合においては、時間外勤務に係る要因の整理、分析及び検証を行い、その結果を踏まえ、時間外勤務縮減に向けた具体的かつ適切な対策に取り組まなければならない。また、教育委員会においては、深刻な教員不足の解消に向け、「教師を取り巻く環境整備について緊急的に取り組むべき施策（提言）」を踏まえた取組に直ちに着手し、勤務環境を一刻も早く改善することが求められる。
柔軟な働き方の推進
国の動向を注視しつつ、テレワーク（在宅勤務）の要件緩和やフレックスタイム制の導入、勤務時間制度の更なる柔軟化、休暇など、個々の事情に応じて自ら選択できる制度の創設等、効果的な取組を積極的に進め、多様で柔軟な働き方の実現に努められたい。
</t>
    <phoneticPr fontId="2"/>
  </si>
  <si>
    <t>メンタルヘルス対策
メンタルヘルス対策が重要課題であることを、組織全体の共通認識とし、関係者が連携して、相談体制や人員配置上の配慮、ハラスメント対策、長時間労働の是正等、メンタルヘルス不調者の予防・早期発見から再発防止までの総合的な対策の基本方針や計画を自主的に策定するなど、全庁的に推進する体制の構築に取り組まれたい。また、心身の健康を守るため、勤務間インターバル制度の導入やストレスチェックの活用など、職員の健康確保のために配慮を促す仕組みを検討されたい。
ハラスメントの防止
質の高い行政サービスを提供するためにも職場におけるハラスメントの防止・排除に努めるとともに、問題に対して、真摯かつ迅速に対応を行うなど、職員の就業環境が害されることのないよう、必要な措置を講じられたい。</t>
    <phoneticPr fontId="2"/>
  </si>
  <si>
    <t>給料表：2023年4月1日から
期末・勤勉手当：
2023年12月期より実施
医師及び歯科医師に対する初任給調整手当：2023年4月から
獣医師に対する初任給調整手当：2024年4月から</t>
    <rPh sb="30" eb="31">
      <t>ネン</t>
    </rPh>
    <rPh sb="33" eb="34">
      <t>ガツ</t>
    </rPh>
    <rPh sb="34" eb="35">
      <t>キ</t>
    </rPh>
    <rPh sb="37" eb="39">
      <t>ジッシ</t>
    </rPh>
    <rPh sb="53" eb="58">
      <t>ショニンキュウチョウセイ</t>
    </rPh>
    <rPh sb="58" eb="60">
      <t>テアテ</t>
    </rPh>
    <rPh sb="65" eb="66">
      <t>ネン</t>
    </rPh>
    <rPh sb="67" eb="68">
      <t>ガツ</t>
    </rPh>
    <rPh sb="90" eb="91">
      <t>ネン</t>
    </rPh>
    <rPh sb="92" eb="93">
      <t>ガツ</t>
    </rPh>
    <phoneticPr fontId="2"/>
  </si>
  <si>
    <t>医師及び歯科医師に対する初任給調整手当については、人事院勧告を考慮し、改定を行うことが必要である。
獣医師に対する初任給調整手当については、人材確保の観点から、金額や支給期間について他都市との均衡も考慮したうえで、初任給調整手当の支給対象とする必要があると考える。
本年の人事院の公務員人事管理に関する報告において、在宅勤務等手当の新設を含む給与制度のアップデートについて示されたところであり、本市においても引き続き、国の動向等を注視する必要がある。</t>
    <phoneticPr fontId="2"/>
  </si>
  <si>
    <t>近隣の政令指定都市等と比較して大学卒の初任給水準が低く、民間の初任給との間にも差がみられる。さらに、国と同様に若年層職員の離職者数は増加傾向にあり、一方で、経験年数別では 10 年から 20 年程度の職員の給与水準が低い状況にあること及び本年の人事院勧告における国家公務員の改定状況を踏まえ、初任給及び若年層に重点を置きつつ、経験年数が 10 年から 20 年程度の職員にも配慮した給料月額の引上げが適当である。</t>
    <phoneticPr fontId="2"/>
  </si>
  <si>
    <t>多様な人材の活躍推進
女性登用を推進するためには、女性一人ひとりのキャリア形成の意欲向上を図るため、ライフイベントとキャリアの両立を支援する取組が重要である。多様なロールモデルを示すとともに、男女間のキャリア形成に差が生じることにならないよう留意し、育成や徹底した時間外勤務の縮減、フレックスタイム制、テレワーク（在宅勤務）など、効果的な取組を進め、女性の活躍推進に向けた環境整備を図られたい。</t>
    <phoneticPr fontId="2"/>
  </si>
  <si>
    <t>人材の確保
他都市等の動向も注視しつつ、今年度の試験体系について効果検証を行い、面接試験における面接員のスキル向上に取り組む。また、ICT の活用による業務プロセスの効率化を図るとともに、広報活動においては訴求対象を明確にしながら、オンラインによる採用説明会の強化や SNS の活用など、受験者にとって利便性の高い手法により、本市で働く魅力ややりがいを、効果的かつ積極的に発信し、本市の将来を担う多様で有為な人材を確保する。
多様な人材の活躍推進
本年度から定年年齢が段階的に引き上げられる高齢期職員においては、これまでの豊富な経験等で培ってきた能力を発揮する業務に従事し、活躍できるよう、面談等を通じて、丁寧に本人の知識・経験等を確認し、個々の適性や能力、事情に応じた多様な働き方が実現される人事配置を行われたい。
さらに、障害のある職員一人ひとりがその能力を発揮できるよう、障害特性に応じた対応や、安心して働ける環境づくり等を通じた職場定着支援への取組が重要である。引き続き、これらについて合理的な配慮をされるとともに、今後も法定雇用率が達成されるよう取り組まれたい。</t>
    <phoneticPr fontId="2"/>
  </si>
  <si>
    <t xml:space="preserve">人材の育成
多様な人材の能力・適性等を考慮した効果的・戦略的な育成に組織全体で取り組むことが重要であり、外部環境の変化に対応するためのリスキリングを実施するなど、職員一人ひとりの能力を最大限に発揮し、組織力を向上させる必要がある.また、民間との人事交流など外部の知見を積極的に取り入れることも重要である。管理職員においては、相互理解と信頼関係に基づいた風通しの良い職場風土を醸成し、組織目標を浸透させ、貢献や成長を実感できるような業務推進に取り組むことが求められる。また、職員においては、主体的に自身のキャリアをデザインし、その形成に向けて学習し続けることが重要である。
人事評価制度の活用
人事評価結果の昇給への活用について、管理職員への試行実施状況を踏まえ、国及び他都市の事例も参考にしながら、一般職員を含めた本格実施に向け、計画的に見直しをされたい。また、評価結果や貢献度等の職員へのフィードバックを通じて、職員の能力や意欲、士気を高め、組織力の向上に結び付けることが重要であり、管理職員の人材マネジメントに係る能力の向上支援も含め、より信頼性と納得性の高い制度となるよう、引き続き検討を重ねられたい。
</t>
    <phoneticPr fontId="2"/>
  </si>
  <si>
    <t>10/2</t>
    <phoneticPr fontId="2"/>
  </si>
  <si>
    <t>あり</t>
    <phoneticPr fontId="2"/>
  </si>
  <si>
    <t>人事院勧告における国家公務員俸給表の改定に準じて給料表を改定
民間の初任給との間に差があることや人材確保の必要性等を踏まえ、大卒、高卒程度の試験採用職員の初任給を10,700円から12,000円程度引き上げるなど、初任給を始め若年層に重点を置きつつ、給料表全体について所要の改定</t>
    <phoneticPr fontId="2"/>
  </si>
  <si>
    <t>大卒、高卒程度の試験採用職員の初任給を 10,700 円から 12,000 円程度引き上げる。</t>
    <phoneticPr fontId="2"/>
  </si>
  <si>
    <t>初任給調整手当 
医師および歯科医師に対する初任給調整手当について、人事院勧告に準じて支給額を改定</t>
    <phoneticPr fontId="2"/>
  </si>
  <si>
    <t>人材の確保・育成
複雑・高度化する行政需要への対応のため人材確保は組織全体で取り組むべき課題。採用試験のあり方の検討や情報発信の強化とともに、キャリアを主体的に考える機会の充実、民間企業経験者の職場への早期適応のための研修など人材育成も重要。女性のキャリア形成のための研修や仕事と家庭の両立支援の充実など、女性が活躍できる環境の整備が必要。</t>
    <phoneticPr fontId="2"/>
  </si>
  <si>
    <t xml:space="preserve">非常勤職員の適切な処遇
多様な行政ニーズに対応するため、多様な任用・勤務形態の職員の活用が不可欠。非常勤職員の適正な任用や勤務条件が確保されるよう、会計年度任用職員への勤勉手当支給など引き続き適切に対応していくことが必要。
</t>
    <phoneticPr fontId="2"/>
  </si>
  <si>
    <t>超過勤務時間の縮減
業務のスリム化・効率化の推進や適正な人員配置の取組みに加え、電子決裁、RPA の活用、実証中の生成 AI の有効活用などによりデジタル化を推進するとともに福井県職員デジタル人材育成方針に基づき人材育成を行うことが重要。また、職場管理者が自ら先頭に立って仕事の進め方を見直すとともに、職員の勤務時間を適切に管理し業務分担を見直すなど、長時間勤務の抑制に繋げることが重要。</t>
    <phoneticPr fontId="2"/>
  </si>
  <si>
    <t>給料表：2023年４月１日
期末・勤勉手当：
（2023年12月期）2023年4月１日
（2024年度以降）2024年４月１日</t>
    <rPh sb="0" eb="2">
      <t>キュウリョウ</t>
    </rPh>
    <rPh sb="2" eb="3">
      <t>ヒョウ</t>
    </rPh>
    <rPh sb="8" eb="9">
      <t>ネン</t>
    </rPh>
    <rPh sb="10" eb="11">
      <t>ガツ</t>
    </rPh>
    <rPh sb="12" eb="13">
      <t>ヒ</t>
    </rPh>
    <rPh sb="14" eb="16">
      <t>キマツ</t>
    </rPh>
    <rPh sb="17" eb="19">
      <t>キンベン</t>
    </rPh>
    <rPh sb="19" eb="21">
      <t>テアテ</t>
    </rPh>
    <rPh sb="28" eb="29">
      <t>ネン</t>
    </rPh>
    <rPh sb="31" eb="32">
      <t>ガツ</t>
    </rPh>
    <rPh sb="32" eb="33">
      <t>キ</t>
    </rPh>
    <rPh sb="38" eb="39">
      <t>ネン</t>
    </rPh>
    <rPh sb="40" eb="41">
      <t>ガツ</t>
    </rPh>
    <rPh sb="42" eb="43">
      <t>ヒ</t>
    </rPh>
    <rPh sb="49" eb="51">
      <t>ネンド</t>
    </rPh>
    <rPh sb="51" eb="53">
      <t>イコウ</t>
    </rPh>
    <rPh sb="58" eb="59">
      <t>ネン</t>
    </rPh>
    <rPh sb="60" eb="61">
      <t>ガツ</t>
    </rPh>
    <rPh sb="62" eb="63">
      <t>ヒ</t>
    </rPh>
    <phoneticPr fontId="2"/>
  </si>
  <si>
    <t>職員の健康管理
職員の心身両面における健康づくりは、質の高い行政サービスを継続的に提供するという観点からも重要。ストレスチェック制度を活用し、職員のメンタルヘルス不調を未然に防止することが重要。
長時間労働を行う職員への医師の面接指導の勧奨のほか、勤務間インターバルを努力義務とすることにより生活時間を確保するとともに、職場の労働安全や勤務条件の管理を徹底することが必要。
ハラスメントの防止
相談窓口の設置、ハンドブックの策定、職員研修の実施など、その防止対策に取り組んでいるが、これらの実効性をさらに高めるため、職員や職場管理者へ周知・啓発をさらに徹底させることが必要。</t>
    <phoneticPr fontId="2"/>
  </si>
  <si>
    <t xml:space="preserve">仕事と家庭の両立支援
働き方やライフスタイルが多様化する中、ワーク・ライフ・バランスの実現のための環境整備が重要。休暇、休業等の取得しやすい職場の雰囲気づくりに努めるとともに、休暇等を取得する職員の業務を職場全体でサポートできるように職場環境を整えていくことが重要。さらに、早出遅出勤務やテレワークの利用促進とともに、個々の事情に応じた柔軟で効率的な働き方を推進していくことが必要。
</t>
    <phoneticPr fontId="2"/>
  </si>
  <si>
    <t>10/2</t>
    <phoneticPr fontId="2"/>
  </si>
  <si>
    <t>あり</t>
    <phoneticPr fontId="2"/>
  </si>
  <si>
    <t>4.40月→4.50月
※期末手当及び勤勉手当に均等配分（0.05月ずつ）</t>
  </si>
  <si>
    <t>職員の健康管理
精神疾患による長期病休者及び休職者の増加が顕著であり、とりわけ若年層職員へのメンタルヘルス対策は喫緊の課題。また、精神疾患の再発防止のためにも、予防や早期発見・早期対応の観点に立った対策が必要。
ハラスメントの防止
パワー・ハラスメント防止対策の法制化に伴い実施した対策により相談件数が増加している状況や性的指向及びジェンダーアイデンティティの多様性に関する国民の理解の増進に関する法律が施行されたことを踏まえて、ハラスメントのない職場環境づくりにより一層努め、予防・解決に向けて取り組んでいくことが必要。</t>
    <phoneticPr fontId="2"/>
  </si>
  <si>
    <t>給料表・一時金：2023年４月１日</t>
  </si>
  <si>
    <t>多様で有為な人材の確保
人材確保を取り巻く環境が厳しい中においても、意欲と志を持つ人材を確保していくことができるよう、広報活動や試験制度の見直し等を行うことが必要。また、引き続き社会人経験者や任期付職員の採用等で外部人材を確保し、必要な民間の知見を積極的に公務に取り入れていくことも重要。</t>
    <phoneticPr fontId="2"/>
  </si>
  <si>
    <t>人材育成
高度化・複雑化する行政課題等に対応できる多様な人材を育成するため、職場における心理的安全性を確保するとともに、成長を実感しながら、やりがいを持って働ける職場環境を整備することが必要。特に若年層については、一人一人の状況を丁寧に把握し、職員の思いに向き合った人材育成を行うことが必要。
能力・実績に基づく人事管理の推進
定年が今後段階的に引き上げられることや、若年層の離職者が増加していることなどを踏まえれば、職員の士気を高め、組織のパフォーマンスを最大限発揮するため、人事評価により職員の能力・実績を的確に把握した上で、その結果を人材育成の観点から活用するとともに、任用形態を問わず、任用、給与等に適切に反映することが必要。</t>
    <phoneticPr fontId="2"/>
  </si>
  <si>
    <t>仕事と暮らしの両立支援の取組の推進
育児や介護に責任を有する職員が仕事と暮らしを両立しながら勤務できる環境を整備することが重要。男性職員の育児休業については、全ての任命権者で取得率が上昇しているが、引き続き制度の周知や意識啓発を図り、取得率が低い職域においても取得しやすい環境の整備を推進していくことが必要。</t>
    <phoneticPr fontId="2"/>
  </si>
  <si>
    <t>会計年度任用職員の給与
本年、地方自治法の一部を改正する法律が公布され、令和６年度から短時間勤務会計年度任用職員に対する勤勉手当の支給が可能となる。勤勉手当の導入に向けて、常勤職員の取扱いとの均衡等を踏まえるとともに、人事評価の結果を適切に反映できるよう、法改正の趣旨に沿って人事評価制度を見直す等の制度設計を確実に進めていく必要がある。なお、期末手当については、現在、常勤職員の特別給の改定率を考慮して支給月数を定めているところであるが、勤勉手当の導入に合わせて、常勤職員と同じ支給月数とすることが適当である。</t>
    <phoneticPr fontId="2"/>
  </si>
  <si>
    <t>時間外勤務の縮減等
知事部局では、新型コロナウイルス感染症対策や高病原性鳥インフルエンザの防疫業務を担う職員が、警察本部では、Ｇ７広島サミットに関連する警備等を担う職員が、長時間勤務を行っており、上限を超える時間外勤務においては、職員の健康に最大限配慮することが必要。時間外勤務を縮減していくためには、徹底した業務の精選・合理化に加え、デジタル技術の活用による業務の効率化等を行い、それでもなお、恒常的に長時間の時間外勤務を命じざるを得ない場合は、業務量に見合った人員配置を行うなどの取組を推進するとともに、管理監督者が上限規制の趣旨を踏まえたマネジメントを着実に行っていくことが必要。
多様な職員が活躍できる職場環境づくり
多様化・複雑化する行政課題に対応していくためには、新しい視点や多様な背景を持った職員が協力し、課題解決に取り組むことが求められており、女性の活躍、障害者雇用の推進、高齢層職員、会計年度任用職員の勤務環境等の整備、性的指向及びジェンダーアイデンティティの多様性に関する理解の増進が必要。
多様なワークスタイル・ライフスタイルを可能とする柔軟な働き方の推進
行政デジタル化への移行を着実に進めるとともに、テレワーク利用の拡大・定着を図り、柔軟な働き方をより一層推進していくことが必要フレックスタイム制について、国や他の地方公共団体の動向も注視しながら、現場の実情
に配慮しつつ、導入について検討することが必要。</t>
    <phoneticPr fontId="2"/>
  </si>
  <si>
    <t>2.30月→2.35月（0.05月）</t>
    <phoneticPr fontId="2"/>
  </si>
  <si>
    <t>10/3</t>
    <phoneticPr fontId="2"/>
  </si>
  <si>
    <t>あり</t>
    <phoneticPr fontId="2"/>
  </si>
  <si>
    <t xml:space="preserve">
初任給を始め若年層に重点を置いて給料表全体を引上げ改定（平均1.0%）</t>
    <phoneticPr fontId="2"/>
  </si>
  <si>
    <t xml:space="preserve">人材の育成
・ 市民の負託とニーズに応え、社会環境の変化がもたらす様々な課題を解決していくためには、個々の「人材」の能力を最大限に引き出し、伸ばし、活かすための組織的・戦略的な取組が必要である。
・ 新たな「千葉市人材育成・活用基本方針」に基づき、配置や育成に努めるほか、職員の職務に必要な資格の取得や学び直し等の支援を充実させるとともに、人事評価制度について、さらに納得性の高いものとなるよう、検討を進めていく必要がある。
・ ＤＸの推進やデジタル専門人材の育成、組織全体のデジタルリテラシーの向上にも取り組むことが望まれる。 </t>
    <phoneticPr fontId="2"/>
  </si>
  <si>
    <t xml:space="preserve">人材の確保
・ 民間企業、国、地方公共団体間の人材獲得競争が激化している。多様で有為な受験者をより多く確保するため、一部の試験区分において、ＷＥＢ方式を採用した。募集活動においては、対面・オンラインによる採用説明会の開催、説明会の動画配信などに取り組み、より多くの受験者の確保を図った。
・ 今後も、採用を取り巻く環境の変化を踏まえ、受験者の能力を適正に評価でき、求める人材を確保できるよう、試験制度の見直しについて検討を進めていく。 </t>
    <phoneticPr fontId="2"/>
  </si>
  <si>
    <t>長時間労働の是正
 ・ 長時間労働の是正は、職員の心身の健康保持や公務能率の維持、仕事と家庭生活の両立、有為な人材の確保等の観点からも重要な課題であるが、依然として長時間労働を行う職員は多い状況である。
・ 事務事業の見直しやＤＸの推進等による公務能率の向上を図るとともに、業務量に応じた適正な人員配置等、長時間労働の是正に向けた対策に取り組まれたい。
・ 勤務間のインターバル確保について、国や他自治体の状況を注視しながら、本市の実情を踏まえ、研究を進めていく必要がある。</t>
    <phoneticPr fontId="2"/>
  </si>
  <si>
    <t xml:space="preserve">メンタルヘルス対策
・ 病気休職者のうち、精神疾患が原因となっている者が高い割合を占める状況が続いている。
・ 「千葉市職員のためのこころの健康づくり計画」について、本市の状況に応じた計画の見直しをするとともに、引き続きメンタルヘルス不調者の予防・早期発見から再発防止までの総合的な対策を講じ、職員の心の健康保持に取り組まれたい。
ハラスメント対策
・ ハラスメントに関する相談について、パワー・ハラスメントに関する相談が多いものの、セクシュアル・ハラスメント、マタニティ・ハラスメント等に関する相談も依然として寄せられている状況である。
・ 研修を充実させること等により全職員がハラスメントへの正しい理解を深めることができるようにするとともに、ハラスメントの兆候を見逃さない、未然に防止する組織づくりに取り組まれたい。
・ ハラスメント事案の早期解決につながるよう、相談員に対するサポートを含め、引き続き相談体制の充実に努められたい。 </t>
    <phoneticPr fontId="2"/>
  </si>
  <si>
    <t>会計年度任用職員制度の適正な運用
・ 会計年度任用職員の募集の有無や再度任用等について丁寧に説明を行う等、引き続き適切な任用事務を行われたい。
 ・ 会計年度任用職員の勤勉手当の支給や給与改定時の取扱いについて、地方自治法改正の内容や国の通知を踏まえつつ、他自治体の動向を注視しながら、常勤職員との均衡や本市の実情を考慮したうえで、適切に対応されたい。</t>
    <phoneticPr fontId="2"/>
  </si>
  <si>
    <t>民間の初任給の動向等を踏まえ、上級試験（大学卒業程度）に係る初任給を11,000円、初級試験（高校卒業程度）に係る初任給を12,000円引上げ</t>
    <phoneticPr fontId="2"/>
  </si>
  <si>
    <t>ワーク・ライフ・マネジメントの推進 
・ 「千葉市女性職員活躍推進プラン」や「千葉市職員の子育て支援計画」等に基づき、勤務 形態の多様化や制度の周知、意識改革等、各種制度の拡充が図られてきたところである。
 ・ 育児休業を希望する職員が必要な期間育児休業を取得できるよう、より育児休業を取得しやすい職場環境づくりに取り組むなど、引き続きこれらの計画等を着実に実行していく必要 がある。 
・ 人事院勧告のフレックスタイム制を活用した選択的週休３日制について、国や他自治体の事例を研究し、公務への影響も留意しながら、より働きやすい環境整備に努められたい。 
・ 本市役所の新庁舎のABW(Active-Based-Working＝業務内容や目的に応じて時間と場所を自由に選択できる働き方)の考え方を積極的に取り入れ、職員の働きやすさや公務能率の向上に 取り組まれたい。</t>
    <phoneticPr fontId="2"/>
  </si>
  <si>
    <t>本年の 職員給与 と 民間給与 の較差 3,711 円（0.98% )を解消するため 、 人材確保の観点から、 初任給を始め若年層に重点を置き、全ての号給について 所要の改定 を行うとともに 、 本県の給料表の構造を踏まえて改定</t>
    <phoneticPr fontId="2"/>
  </si>
  <si>
    <t>・初任給調整手当 
医師に対する初任給調整手当について、国家公務員の取扱いに準じて改定
・在宅勤務等手当の新設
本年、人事院は、職員の在宅勤務等に伴う光熱・水道費等の費用負担を軽減するため、在宅勤務等手当の新設を勧告していることから、国や他の都道府県の動向等も踏まえ、関係法令改正後、適切に対応できるよう、導入に向けて所要の検討を進めていくことが必要。
・高齢層職員の昇給制度の見直し
55歳を超える職員の昇給抑制措置について 、本年度か ら段階的に定年が引き上げられることや、国や他の都道府県との均衡を図る観点から 早急に導入が必要。
・暫定再任用職員の処遇改善
暫定再任用職員の給料月額について、本県における勤務実態を踏まえた上で 水準を調整することが適当。
・社会と公務の変化に応じた給与制度の整備
本年、人事院は、公務員人事管理の 報告の中で 、 給与制度の アップデート の方 向性と令和６年に向けて検討する事項の骨格案を報告しており 、 国の動向を注視する ことが必要。</t>
    <phoneticPr fontId="2"/>
  </si>
  <si>
    <t>管理職手当
給与制度の総合的見直し等による給料表の引下げ改定に伴い引き下げた、一部の職務の級について、支給月額を引上げ
初任給調整手当
医師及び歯科医師に対する初任給調整手当について、人事院勧告の内容及び医療職給料表（１）の改定状況を踏まえ引上げ
社会と公務の変化に応じた給与制度の整備等
・「社会と公務の変化に応じた給与制度の整備」について、本委員会においてもその動向を注視していく。
・在宅勤務等手当について、国や他自治体の状況を注視しながら、研究を進めていく必要がある。</t>
    <phoneticPr fontId="2"/>
  </si>
  <si>
    <t>10/3</t>
    <phoneticPr fontId="2"/>
  </si>
  <si>
    <t>初任給は高卒程
度で12,100円、大卒程度で11,000円の引上げ</t>
    <phoneticPr fontId="2"/>
  </si>
  <si>
    <t>行政職給料表については、人事院勧告の内容に準じた上で、各号給の額に一定の率（100分の100.28）を乗じた給料表に改定</t>
    <phoneticPr fontId="2"/>
  </si>
  <si>
    <t>優秀かつ多様な人材の確保
・ 採用環境の変化に応じた柔軟な採用試験については，引き続き，国や他の都道府県の動向等も踏まえながら検討する必要。
・ 若手職員を対象としたキャリア支援研修やマネジメント層のキャリア支援力の向上に資する取組を充実するなど，職員一人ひとりの成長を支援する環境をつくることにより，公務職場の魅力を高めるとともに，職員が働きやすい環境の整備に向けた取組を積極的に進めながら，これらの取組や求める人材像，公務の魅力，勤務環境等について広く具体的に発信することなどにより，人材確保活動に積極的に取り組む必要。</t>
    <phoneticPr fontId="2"/>
  </si>
  <si>
    <t>人材の育成
・ 職員の採用ルートやニーズに応じた研修の充実や人事交流等の推進により，高度化・多様化・複雑化する行政需要に対応できる人材の育成に，計画的かつ積極的に取り組む必要。
能力及び実績に基づく人事管理
評価者研修の充実や適切な評価結果のフィードバックの実施等に努めるとともに，評価結果の人事管理への更なる活用については，国における組織パフォーマンス向上のための見直しの状況や本県における人事評価制度の運用状況等を踏まえ，検討を進める必要。</t>
    <phoneticPr fontId="2"/>
  </si>
  <si>
    <t>健康管理
・ ストレスチェック制度の周知等に取り組むとともに，メンタルヘルス不調者の発生防止や早期発見・早期対応，円滑な職場復帰支援，再発防止など，計画的・継続的な対策の充実に一層努める必要。
・ 管理監督職員においては，メンタルヘルス不調者への気付きや，周りに相談しやすい職場環境づくりに努め，ストレスチェックの結果を職場環境の改善に積極的に活用するなどの取組を進めていく必要。
・ 若手職員や危機事象への対応をする職員の心身の負担が過度となることがないよう，相談体制や職員向け研修の充実・強化，医師による面接指導等を通じ，職員の更なる健康管理の充実に努める必要。
ハラスメントの防止
・ 外部人材の活用などを含め職員が相談しやすい体制づくり，職員に対するハラスメント発生防止等の取組についての周知・啓発など，関係法令等に基づき必要な措置を講じることにより，職員一人ひとりがハラスメントを見過ごさずに向き合うことができ，職員が安心して相談できる職場環境の確保に努める必要。
・ 本年６月に公布・施行された「性的指向及びジェンダーアイデンティティの多様性に関する国民の理解の増進に関する法律」の趣旨等を踏まえ，公務職場においても，性的指向及びジェンダーアイデンティティの多様性に関する理解の増進に取り組んでいくことが必要。</t>
    <phoneticPr fontId="2"/>
  </si>
  <si>
    <t>会計年度任用職員制度の運用
・ 地方自治法の一部改正等を踏まえ，会計年度任用職員に対する勤勉手当の支給に向けた検討を進める必要。
・ 地方公務員法等の趣旨及び他の都道府県や国の非常勤職員の動向等を踏まえながら，引き続き，適切に対応する必要。</t>
    <phoneticPr fontId="2"/>
  </si>
  <si>
    <t>初任給調整手当
医師・歯科医師に対する初任給調整手当を人事院勧告の内容に準じて引上げ（最高支給限度額414,800円→415,600円）
給与制度のアップデート
・ 人事院においては，給与制度について，人材の確保や組織パフォーマンスの向上，働き方やライフスタイルの多様化に対応するための事項について，令和６年に向けて措置を講じられるよう，一体的に検討作業を進めることとしており，これらの取組について，引き続き，国や他の都道府県の動向を注視する必要。
段階的な定年引上げへの対応
・ いわゆる役職定年制や給料月額７割措置などについては，来年度から運用が始まることとされており，高齢層職員がさらにその能力を発揮し経験を活かすために，これらの制度を円滑かつ適切に運用する必要。
・ 人事院においては，定年前再任用短時間勤務職員等の給与や65歳定年の完成を視野に入れた60歳前・60歳超の各職員層の給与水準の在り方について，引き続き検討を行っていくとしており，その検討状況を注視する必要。</t>
    <phoneticPr fontId="2"/>
  </si>
  <si>
    <t>10/3</t>
    <phoneticPr fontId="2"/>
  </si>
  <si>
    <t>あり</t>
    <phoneticPr fontId="2"/>
  </si>
  <si>
    <t>4.35月→4.45月
※期末手当及び勤勉手当に均等配分（0.05月ずつ）</t>
    <rPh sb="4" eb="5">
      <t>ツキ</t>
    </rPh>
    <rPh sb="10" eb="11">
      <t>ツキ</t>
    </rPh>
    <phoneticPr fontId="2"/>
  </si>
  <si>
    <t xml:space="preserve">俸給表：2023年４月１日
期末・勤勉手当：2023年12月１日
</t>
    <rPh sb="0" eb="2">
      <t>ホウキュウ</t>
    </rPh>
    <rPh sb="2" eb="3">
      <t>ヒョウ</t>
    </rPh>
    <rPh sb="8" eb="9">
      <t>ネン</t>
    </rPh>
    <rPh sb="10" eb="11">
      <t>ガツ</t>
    </rPh>
    <rPh sb="12" eb="13">
      <t>ヒ</t>
    </rPh>
    <rPh sb="14" eb="16">
      <t>キマツ</t>
    </rPh>
    <rPh sb="17" eb="19">
      <t>キンベン</t>
    </rPh>
    <rPh sb="19" eb="21">
      <t>テアテ</t>
    </rPh>
    <rPh sb="26" eb="27">
      <t>ネン</t>
    </rPh>
    <rPh sb="29" eb="30">
      <t>ガツ</t>
    </rPh>
    <rPh sb="31" eb="32">
      <t>ヒ</t>
    </rPh>
    <phoneticPr fontId="2"/>
  </si>
  <si>
    <t>人材の確保
　有為な人材の確保のため、引き続き、受験者確保のための試験制度の見直しや仕事・職場の魅力向上とその発信に取り組むことが必要。また、高齢期職員の活用のために勤務環境の整備等に努める必要。
　障がい者雇用の促進のため、適正な選考の実施とともに、障がいに応じた合理的配慮等が重要。</t>
    <phoneticPr fontId="2"/>
  </si>
  <si>
    <t>人材の育成
　若手・中堅職員が自分の仕事に誇りを持ち、その能力を十分に発揮できるような環境の整備、組織としての育成が必要。
　管理職員の役割の重要性が増しており、管理職員に求められるマネジメント能力の伸長に資する研修等の充実に努める必要。
　人事評価は、十分なコミュニケーションを図りながら適正に評価することにより、職員の能力・意欲の向上につなげるツールとして効果的に実施される必要。
　女性職員の登用を一層進めるため、働きやすい環境の整備とともに、長期的なキャリア形成を意識した人事管理による育成が必要。</t>
    <phoneticPr fontId="2"/>
  </si>
  <si>
    <t xml:space="preserve">仕事と生活の両立支援
　仕事と育児について、代替職員の配置や各種制度の周知、該当職員の「仕事・子育て両立プラン」の作成などにより、両立支援制度を利用しやすい職場環境づくりに取り組む必要。
　年次有給休暇の確実かつ計画的な取得促進が必要。
</t>
    <phoneticPr fontId="2"/>
  </si>
  <si>
    <t>長時間労働の是正
　超過勤務の削減に向け、管理職員の意識向上と業務管理の徹底、超過勤務の要因整理・分析・検証と「見える化」や行政のデジタル変革（DX）の推進などの取組を着実に推進するとともに、これらの取組によってもなお、改善が図られない場合には、任命権者において業務量に応じた職員配置や必要な人員の確保などの検討が必要。
多様で柔軟な働き方の推進
　職員の事情や希望に応じた働き方を尊重することが今後一層求められることから、在宅勤務制度の整理など更なる制度の充実について検討が必要。</t>
    <phoneticPr fontId="2"/>
  </si>
  <si>
    <t>心身の健康保持
　不調の未然防止や早期対処のため、職員の状況把握とストレスチェックの活用による気付きを促 すことが必要。また、病気休暇等取得職員の円滑な職務復帰には、状況に応じたきめ細やかな対応 が必要。 　
　今後増加が見込まれる高齢期職員を含め、職員自身による健康保持と職場全体の意識啓発の推進 が必要。
ハラスメントの防止
　職員の身近な場所での適切な早期対応と職員全体の意識啓発や実効性のある研修の実施等によりあらゆるハラスメントの根絶が必要</t>
    <phoneticPr fontId="2"/>
  </si>
  <si>
    <t>民間給与との較差（0.88％）を埋めるため、初任給を中心に若年層に重点を置きつつ、全ての号給の給料月額を引上げ</t>
    <phoneticPr fontId="2"/>
  </si>
  <si>
    <t>会計年度任用職員の給与
　会計年度任用職員の勤勉手当の支給については、地方自治法の一部を改正する法律が令和６年４月１日から施行されることを踏まえ、同法の趣旨に沿って、勤勉手当を適切に支給する必要がある。
　また、職員の給与に関する条例等の適用を受ける職員（以下「給与条例適用職員」という。）の給与が改定された場合における会計年度任用職員の給与については、改定された給与条例適用職員の給与の種類その他の改
定の内容を考慮した上で、当該給与条例適用職員の給与の改定に係る取扱いに準じて改定する必要がある。</t>
    <phoneticPr fontId="2"/>
  </si>
  <si>
    <t>4.40月→4.50月
※期末手当及び勤勉手当に均等配分（0.05月ずつ）</t>
    <rPh sb="4" eb="5">
      <t>ツキ</t>
    </rPh>
    <rPh sb="10" eb="11">
      <t>ツキ</t>
    </rPh>
    <phoneticPr fontId="2"/>
  </si>
  <si>
    <t>行政職給料表は、若年層に重点を置き、全級全号給の給料月額を引上げ</t>
  </si>
  <si>
    <t>大卒初任給を 10,700 円、高卒初任 給を 12,000 円引上げ</t>
  </si>
  <si>
    <t>・初任給調整手当
医師及び医師である大学教員の初任給調整手当の支給限度額を国に準 じて引上げ
・在宅勤務等手当の新設
一定の期間以上継続して、１か月当たり 10 日を超えて在宅勤務等を行う職員に対し、月額 3,000 円の手当を支給
・会計年度任用職員の給与
勤勉手当の支給及び給与改定について、対応の検討が必要
・給料の調整額及び特殊勤務手当
勤務環境の変化等を考慮し、見直しの検討が必要
・給与制度のアップデート
人事院が表明した給与制度のアップデートの取組について、注視が必要</t>
    <phoneticPr fontId="2"/>
  </si>
  <si>
    <t>多様で有為な人材の確保
採用試験の不断の見直しなどにより、技術系職種を始め本県職員志望者の増加を図ることが必要。
また、民間人材の活用や積極的な障害者雇用の推進等に、引き続き取り組むことが必要。</t>
    <phoneticPr fontId="2"/>
  </si>
  <si>
    <t>人材の育成
研修や人事交流などの能力開発の支援策の充実を通じて、人材育成に引き続き取り組むことが必要。
能力・実績に基づく人事管理の推進
適切な人事評価を行い、給与や人事管理に的確に反映するとともに、評価結果のフィードバックを通じて、職員の勤務意欲の向上等に努めることが重要。</t>
    <phoneticPr fontId="2"/>
  </si>
  <si>
    <t>長時間労働の是正等
引き続き、業務量に応じた適切な体制を維持しつつ、各職場において時間外勤務の縮減が必要。
柔軟な働き方への対応
既存制度の利用状況の検証等を行いつつ、更なる制度の整備・検討と一層の利用促進を図ることが必要。</t>
    <phoneticPr fontId="2"/>
  </si>
  <si>
    <t>女性の採用及び登用の促進
女性職員のキャリア形成事例や子育て支援制度等の積極的な広報によ り、女性受験者の確保に努めることが必要 組織の能力を十分に引き出すために、引き続き意欲と能力のある女性職 員の登用が重要。
仕事と生活の両立支援
引き続き、各種支援制度の利用促進を図ることが必要。</t>
    <phoneticPr fontId="2"/>
  </si>
  <si>
    <t>健康づくりの推進
引き続き、職員の健康づくりの推進が必要。
ハラスメント防止対策
職員の勤務意欲の向上、心身の健康及び良好な勤務環境の実現のため、引き続きハラスメントの防止等の取組を進めることが必要。</t>
    <phoneticPr fontId="2"/>
  </si>
  <si>
    <t>会計年度任用職員の給与
地方自治法の一部を改正する法律（令和５年法律第 19 号）が本年５月８日に公布され、会計年度任用職員について、勤勉手当を支給することが可能となったところである。
また、総務省通知（令和５年５月２日総行給第 21 号）により、会計年度任用職員の給与の改定は、常勤職員の給与の改定の取扱いに準ずることを基本とされたところである。
任命権者においては、これらの状況を踏まえて、対応を検討する必要がある。</t>
    <phoneticPr fontId="2"/>
  </si>
  <si>
    <t>給料表：2023年４月１日
期末・勤勉手当：
（2023年12月期）条例公布日から
（2024年度以降）2024年４月１日</t>
    <rPh sb="0" eb="2">
      <t>キュウリョウ</t>
    </rPh>
    <rPh sb="2" eb="3">
      <t>ヒョウ</t>
    </rPh>
    <rPh sb="8" eb="9">
      <t>ネン</t>
    </rPh>
    <rPh sb="10" eb="11">
      <t>ガツ</t>
    </rPh>
    <rPh sb="12" eb="13">
      <t>ヒ</t>
    </rPh>
    <rPh sb="14" eb="16">
      <t>キマツ</t>
    </rPh>
    <rPh sb="17" eb="19">
      <t>キンベン</t>
    </rPh>
    <rPh sb="19" eb="21">
      <t>テアテ</t>
    </rPh>
    <rPh sb="28" eb="29">
      <t>ネン</t>
    </rPh>
    <rPh sb="31" eb="32">
      <t>ガツ</t>
    </rPh>
    <rPh sb="32" eb="33">
      <t>キ</t>
    </rPh>
    <rPh sb="34" eb="39">
      <t>ジョウレイコウフビ</t>
    </rPh>
    <rPh sb="47" eb="49">
      <t>ネンド</t>
    </rPh>
    <rPh sb="49" eb="51">
      <t>イコウ</t>
    </rPh>
    <rPh sb="56" eb="57">
      <t>ネン</t>
    </rPh>
    <rPh sb="58" eb="59">
      <t>ガツ</t>
    </rPh>
    <rPh sb="60" eb="61">
      <t>ヒ</t>
    </rPh>
    <phoneticPr fontId="2"/>
  </si>
  <si>
    <t>・初任給調整手当
医療職給料表㈠の適用を受ける職員に対する初任給調整手当については、人事院勧告に準じて上限額の引上げを行い、本年４月に遡及して実施する。
・在宅勤務手当
職員が在宅勤務等を行う場合の光熱・水道費等の費用負担が特に大きいことを考慮し、その費用負担を軽減するため、在宅勤務等を中心とした働き方をする職員を対象とした在宅勤務手当を新設することとした。
・通勤手当の額について、最近のガソリン価格の変動など職員の通勤実情等を踏まえ検討が必要
・在宅勤務手当について、国や他の都道府県の動向等を注視しながら検討が必要
・「給与制度のアップデート」について、国や他の都道府県の動向等を注視しながら検討が必要。
・会計年度任用職員の勤勉手当について、改正された地方自治法の趣旨に沿って、適切に支給する必要。また、給与条例適用職員の給与が改定された場合の会計年度任用職員の給与の改定について、当該給与条例適用職員の給与の改定に係る取扱いに準じて改定する必要。</t>
    <phoneticPr fontId="2"/>
  </si>
  <si>
    <t>女性の登用の拡大
 ・ 女性職員の採用・登用の拡大やワーク・ライフ・バランスの推進に引き続き積極的に取り組む必要。
仕事と生活の両立支援等
・ 男性の育児休業取得については，各任命権者とも，「次世代育成支援対。
策推進法」に基づく「特定事業主行動計画」等で数値目標を掲げており，目標の達成に向けて，より一層の取組の充実が必要。
・ 職員住宅については，鹿児島県公共施設等総合管理計画に沿った取組に努める必要。
・ 仕事と生活の両立支援制度をより一層活用できるよう，制度の更なる周知や利用しやすい雰囲気の醸成等に積極的に取り組む必要。</t>
    <phoneticPr fontId="2"/>
  </si>
  <si>
    <t xml:space="preserve">超過勤務の縮減及び勤務時間の管理
・ 昨年度は，新型コロナウイルス感染症への対応や立て続けに発生した高病原性鳥インフルエンザの防疫業務などを主な要因として，上限時間等を超えた職員が更に増加し，特に高病原性鳥インフルエンザの防疫業務に当たっては，部局を超えて全庁体制で対応したところであるが，中には相当回数の防疫作業に従事した職員も生じ，知事部局においては，このような一定期間に複数の臨時的業務が発生した場合には，機動的な職員配置に加え業務委託等により対応したところ。
・ 業務執行態勢等の適時・適切な見直しや業務の効率化・合理化による業務量の実質的な削減など，超過勤務等の縮減のための取組を一層推進するとともに，限度時間又は上限時間等を超えて超過勤務を命じた場合の要因の整理，分析及び検証を確実に行い，重点的に縮減方策を講じる必要。
・ 管理監督職員においては，勤務時間管理におけるその役割を十分認識し，より一層適正な勤務時間管理に取り組む必要。
柔軟な働き方の推進等
・ フレックスタイム制について，国及び他の都道府県の動向や本県の実情等を踏まえながら，導入について検討を進める必要。
・ 在宅勤務等手当の新設や休暇制度の見直し等について，国における検討状況や他の都道府県の動向を注視しながら，本県の実情等も踏まえ，適切に対応する必要。
・ 時差出勤や在宅勤務等の柔軟な働き方については，現在実施している。取組を引き続き実施するとともに，国や他の都道府県の取組も参考にしながら，職員が働きやすい環境整備に向けた取組をより積極的に推進していくことが重要。
</t>
    <phoneticPr fontId="2"/>
  </si>
  <si>
    <t>10/3</t>
    <phoneticPr fontId="2"/>
  </si>
  <si>
    <t>あり</t>
    <phoneticPr fontId="2"/>
  </si>
  <si>
    <t>国家公務員の俸給表の改定に関する人事院勧告に準じた上で、なお残る較差を解 消するため、各号給の額に一定の率（0.30％）を乗じた給料表に改定</t>
    <phoneticPr fontId="2"/>
  </si>
  <si>
    <t xml:space="preserve">人材の確保
・多様で有為な人材の確保
本県職員採用試験の受験者数が減少傾向にある中、各試験制度の検証等を行うとともに、特に人材確保が難しくなっている技術系職種等では、多様な人材が受験しや
すいよう採用試験の在り方を検討。
障がい者雇用については、これまでの取組を検証し適宜見直しを行っていくことが重要であり、障がいのある職員が意欲を持って働くことのできる職場環境の整備を進めることが必要。
</t>
    <phoneticPr fontId="2"/>
  </si>
  <si>
    <t>・長時間労働の是正
業務量削減や事務事業の見直しに加え、行政のデジタル化等による業務の効率化に取り組んだ上で、業務量に応じた適正な職員配置や、労働時間の長さよりも業績や業務の改善・効率化を重視する職場環境の実現に向け、強い姿勢を持って取り組むことが重要。
年次有給休暇を取得しやすい環境をより一層整備し、引き続き計画的・連続的使用の促進に努めることが必要。
・多様で柔軟な働き方の推進
多様で柔軟な働き方について、時差通勤制度やサテライト・オフィス等の現行制度の利活用状況や職員のニーズを踏まえ、国や他の都道府県等の動向に留意しながら、引き続き検討していくことが必要。</t>
    <phoneticPr fontId="2"/>
  </si>
  <si>
    <t>・仕事と家庭の両立支援
男女を問わず育児・介護等の事情を抱えた職員が意欲を持って職務に従事できるよう、全ての職場において仕事と育児・介護の両立を尊重する環境づくりを進め、両立支援策が職員にとって利用しやすく効果的に活用されるために、職員全員の意識啓発を図りながら、職場全体で支援する勤務環境づくりに努めることが必要。</t>
    <phoneticPr fontId="2"/>
  </si>
  <si>
    <t>・職員の健康管理
高齢層職員や女性職員の割合が増加していく中で、様々な事情を有する職員がいることも念頭に置きつつ、これまで以上に健康管理施策を推進していくことが必要。
メンタルヘルス対策は喫緊の課題であり、心の問題が生じる要因の調査・分析を行い、重層的に予防・早期発見・早期対応ができる環境を整えていくことが必要。
職員の勤務実態を把握し、長時間勤務を行った者に対して産業医による面談や業務の見直しなど適切な措置を講じることが重要。
・ハラスメントの防止
ハラスメントが職員の人権に関わる許されない行為であることを認識した上で、引き続き、発生の予防、迅速で適切な措置、再発防止のための取組等を進めることが重要。</t>
    <phoneticPr fontId="2"/>
  </si>
  <si>
    <t xml:space="preserve">・会計年度任用職員の勤務条件等
会計年度任用職員が十分に能力を発揮できるよう、引き続き、国や他の地方公共団体との権衡に留意しながら、適正な任用・勤務条件等を確保することが重要。
</t>
    <phoneticPr fontId="2"/>
  </si>
  <si>
    <t>・初任給調整手当
医師に対する手当について、人事院勧告に準じて所要の改正
社会と公務の変化に応じた給与制度の整備については、国や他の都道府県の動向に留意した上で、本県の実態を踏まえつつ所要の検討が必要</t>
    <phoneticPr fontId="2"/>
  </si>
  <si>
    <t>2.30月→2.35月（0.05月）</t>
  </si>
  <si>
    <t>2.30月→2.35月（0.05月）</t>
    <phoneticPr fontId="2"/>
  </si>
  <si>
    <t>・政策県庁を担う人材の育成
職員が意欲を持って職務に従事し、高い成果を挙げられるよう、職員の能力開発や専門性の向上を図って行くことが必要。
民間企業等社会人経験のある職員や 60 歳超職員などの多様な立場の職員がやりがいを持って働くために、ライフステージの変化を見据えたキャリア形成の支援が重要。
個々の職員の成長を組織パフォーマンスの向上につなげていくために、職員が自律的・主体的かつ継続的な学び・学び直し（リスキリング）を行っていくことができる環境を作っていくことも必要。
・女性職員の活躍推進
女性職員が働きがいを持って活躍できる環境整備に努めるとともに、あらゆる分野でその能力を十分に発揮できるよう、キャリア形成の支援と計画的な人材育成を更に積極的に行うことが必要。
・能力・実績に基づく人事管理の推進
人事評価制度を有効に活用するためには、客観性、公平性、透明性及び納得性を確保することが重要であり、引き続き評価者研修の充実などに取り組んでいくことが必要。
若手・女性職員の割合の増加や定年引上げに伴う職員構成の変化等による影響が考えられる中、職員の士気を高め、組織活力を維持していくためには、人事評価制度の運用状況に留意し、よりよい制度となるよう見直しを行うことが必要。</t>
    <phoneticPr fontId="2"/>
  </si>
  <si>
    <t>10/4</t>
    <phoneticPr fontId="2"/>
  </si>
  <si>
    <t>あり</t>
    <phoneticPr fontId="2"/>
  </si>
  <si>
    <t>民間の初任給の状況等を勘案し、1 級の初任給基準となる号給については、大学卒は 11,000 円、高校卒は12,000 円引き上げ、若年層に重点を置き、そこから改定率を逓減させつつ、全級全号給を改定
・定年前再任用短時間勤務職員の基準給料月額は、各級の改定額を踏まえた改定</t>
    <phoneticPr fontId="2"/>
  </si>
  <si>
    <t>大学卒11,000円
高校卒12,000円引き上げ</t>
    <phoneticPr fontId="2"/>
  </si>
  <si>
    <t>会計年度任用職員の給与 
地方自治法等の改正により、令和6年度から会計年度任用職員に対し、勤勉手当を支給することができるものとされたことから、常勤職員との均衡や他都市の状況等を踏まえて適切に対応していくことが必要 常勤職員の給与が改定された場合における会計年度任用職員の給与に係る取扱いについて、国や他都市の状況、本市の実態等を踏まえつつ検討していくことが必要。</t>
    <phoneticPr fontId="2"/>
  </si>
  <si>
    <t>・初任給調整手当
医師及び歯科医師に対する初任給調整手当について、国との均衡を考慮した改定
・交通用具使用者に係る通勤手当について、今後も国、他都市や市内民間事業所の状況、本市の実態等を踏まえて引き続き検討していくことが必要
・社会と公務の変化に応じた給与制度の整備
本年の人事院勧告及び報告の中で、社会と公務の変化に応じた給与制度の整備（給与制度のアップデート）について、令和 6 年に向けて措置を検討する主な事項の骨格案が示された。今後の国の
検討状況について注視していくことが必要</t>
    <phoneticPr fontId="2"/>
  </si>
  <si>
    <t>仕事と生活の両立支援
仕事と家事・育児・介護等の両立支援制度の周知、職員が個々の事情等に応じて円滑かつ適切に制度を活用できるような環境の醸成など、性別や雇用形態にかかわりなく仕事と家事・育児・介護等を両立して活躍できるための職場環境づくりに引き続き取り組むことが必要。</t>
    <phoneticPr fontId="2"/>
  </si>
  <si>
    <t>職員の健康の保持と職場環境の整備
心身の不調やハラスメントの防止・早期発見・早期対応のためには、職員間のコミュニケーションをより積極的に行って相互に関心を払い、明るく風通しの良い職場環境づくりに取り組んでいくことが必要。</t>
    <phoneticPr fontId="2"/>
  </si>
  <si>
    <t>給料表：2023年４月１日
期末・勤勉手当：改正条例の公布の日
初任給調整手当：2023年4月1日</t>
    <rPh sb="0" eb="2">
      <t>キュウリョウ</t>
    </rPh>
    <rPh sb="2" eb="3">
      <t>ヒョウ</t>
    </rPh>
    <rPh sb="8" eb="9">
      <t>ネン</t>
    </rPh>
    <rPh sb="10" eb="11">
      <t>ガツ</t>
    </rPh>
    <rPh sb="12" eb="13">
      <t>ヒ</t>
    </rPh>
    <rPh sb="14" eb="16">
      <t>キマツ</t>
    </rPh>
    <rPh sb="17" eb="19">
      <t>キンベン</t>
    </rPh>
    <rPh sb="19" eb="21">
      <t>テアテ</t>
    </rPh>
    <rPh sb="22" eb="26">
      <t>カイセイジョウレイ</t>
    </rPh>
    <rPh sb="27" eb="29">
      <t>コウフ</t>
    </rPh>
    <rPh sb="30" eb="31">
      <t>ヒ</t>
    </rPh>
    <rPh sb="32" eb="39">
      <t>ショニンキュウチョウセイテアテ</t>
    </rPh>
    <rPh sb="44" eb="45">
      <t>ネン</t>
    </rPh>
    <rPh sb="46" eb="47">
      <t>ガツ</t>
    </rPh>
    <rPh sb="48" eb="49">
      <t>ニチ</t>
    </rPh>
    <phoneticPr fontId="2"/>
  </si>
  <si>
    <t>長時間労働の是正
各職場においては、管理職員がマネジメント能力を一層発揮し、業務の効率化・業務配分の見直し等に取り組むとともに、職員一人ひとりが働き方についての意識を持ち、計画的・効率的な業務遂行に努めることが重要。任命権者は、引き続きこれらの取組の重要性の周知及び指導、事務事業の見直し等を行いながら、長時間労働の是正に向けた取組をより一層推進していくことが必要。
柔軟な働き方の推進は、ワーク・ライフ・バランスの実現等につながるものであり、任命権者は柔軟な働き方が可能となるよう、職場環境の整備等に継続して努めていくことが必要。</t>
    <phoneticPr fontId="2"/>
  </si>
  <si>
    <t>人材の確保
少子化の進行、デジタル社会の進展、働き方や価値観の多様化など雇用を取り巻く課題や状況が大きく変わりつつある中、多面的に人材確保の対策に取り組むことが重要。人材確保の厳しい状況を踏まえて、採用手法・人材育成・給与等のあり方について一体的な取組を推進し、組織を支える多様で有為な人材の継続的確保が必要。</t>
    <phoneticPr fontId="2"/>
  </si>
  <si>
    <t>人材育成
人材育成は、組織全体で取り組んでいくことが重要。職員の新たな学びやキャリア形成の動機付けとなるような研修等を継続的に実施することで、個人の学びが仕事に活かされ、キャリアパスにつながることを実感し、次の成長の意欲となるような好循環を形成していくことが求められる。</t>
    <rPh sb="0" eb="4">
      <t>ジンザイイクセイ</t>
    </rPh>
    <phoneticPr fontId="2"/>
  </si>
  <si>
    <t>・若年層に重点を置いた給料表の改定
・優秀な人材確保が重要な課題となっていることを踏まえ、初任給を引上げ
（改定率 0.75％、改定額 2,777円）</t>
    <phoneticPr fontId="2"/>
  </si>
  <si>
    <t>人材の確保
・国や他自治体、民間企業との人材獲得に向けた競合が激化する中、より優秀で意欲ある人材を確保するため、任命権者と連携し、一層強力に取り組むとともに、職員がやりがいをもって生き生きと働くことができる職場であることを受験希望者に発信することで、人材確保に向けた好循環につなげることが必要。このため、職場内の良好な人間関係や雰囲気づくりなどを含めた働きやすい職場環境整備に取り組むことも重要。
・障がい者雇用促進の観点から、障がいの内容や程度に応じて能力が発揮されるよう、採用後の具体的な業務や職場環境の整備等について検討していくことが必要。
・女性職員に多様な経験を積ませ、積極的に登用を進めるとともに、キャリア形成の道筋を示すなど、意欲を引き出す取組が重要。</t>
    <phoneticPr fontId="2"/>
  </si>
  <si>
    <t>人材の育成
・職員がモチベーションと主体性を高め、持てる能力を最大限発揮できるよう、ＯＪＴの推進など人を育てる職場環境整備が必要。
人事評価制度
・人事評価の結果を任用や給与等に適切に反映していくことは重要であり、人事評価を通して人材育成につなげることが大切。
・職種、職場によって異なる事情を踏まえながら、適正に評価を行い、納得性のある制度として維持することが必要。</t>
    <rPh sb="0" eb="2">
      <t>ジンザイ</t>
    </rPh>
    <rPh sb="3" eb="5">
      <t>イクセイ</t>
    </rPh>
    <phoneticPr fontId="2"/>
  </si>
  <si>
    <t>仕事と生活の両立支援
・育児や介護のための各種休業・休暇制度の積極的な活用を促すとともに、制度が利用しやすい雰囲気や職場内の良好な人間関係など職場環境整備が必要。
・テレワークや時差出勤など多様で柔軟な働き方は、育児や介護で時間的な制約がある職員などの能力発揮やワーク・ライフ・バランスに資することから、引き続き環境整備等の検討が必要。</t>
    <phoneticPr fontId="2"/>
  </si>
  <si>
    <t>時間外勤務等の縮減
・長時間の時間外勤務は心身両面の負担が非常に大きいため、臨機応変に業務分担の見直しを行うなど負担の平準化を図る方策を積極的に講じることが必要。
・教育職員について、時間外在校等時間が、平均でも月45時間を超えている現状に鑑み、教職員個々の実態に即した、より実効性ある取組を継続し、やりがいを持って生き生きと働ける環境を作り上げていくことが不可欠。
・業務の削減・合理化や業務配分の適正化を徹底した上で、業務量に応じた適正な執行体制を確保するといった抜本的な対策及び取組を進めることが必要。</t>
    <phoneticPr fontId="2"/>
  </si>
  <si>
    <t>心の健康づくり
・心の健康の問題は、未然防止が肝要であり、不調者の早期発見と早期対応、再発防止のための関係機関等との連携強化が重要。
ハラスメントの防止
・ハラスメントを根絶する強い意志を持って、職員が相談しやすい体制整備など、あらゆるハラスメント行為の未然防止や解決に向け、強力に取り組むことが必要。</t>
    <phoneticPr fontId="2"/>
  </si>
  <si>
    <t>初任給調整手当
医師に係る初任給調整手当について医師の処遇確保の観点から改定
・行政職給料表又は医療職給料表(一)の適用を受ける医師及び歯科医師に対する支給月額の限度を415,600円とすること。
・ 行政職給料表及び医療職給料表(一)以外の給料表の適用を受ける医師及び歯科医師で、医学又は歯学に関する専門的知識を必要とする職にあるものに対する支給月額の限度を51,100円とすること。
・社会と公務の変化に応じた給与制度の整備（給与制度のアップデート）人事院は、昨年の勧告時に表明した「社会と公務の変化に応じた給与制度の整備（給与制度のアップデート) 」について、令和６年に向けて措置を検討する事項の骨格案を示し、検討作業を進めるとしている。本委員会としても、今後、国や他の都道府県の動向を注視することとする。</t>
    <phoneticPr fontId="2"/>
  </si>
  <si>
    <t>初任給：大卒 196,900円 →207,400円
高卒161,500円→173,300円</t>
    <phoneticPr fontId="2"/>
  </si>
  <si>
    <t>・人事院は、令和6年を目途として、「人材の確保への対応」、「組織パフォーマンスの向上」及び「働き方やライフスタイルの多様化への対応」という現下の国家公務員の人事管理における課題解決に必要な給与制度の整備に向けて検討作業を進めるとしており、引き続きその動向を注視し、対応を検討していくことが必要。
・初任給調整手当
医師及び歯科医師に対する初任給調整手当については、人事院の勧告を考慮して引上げ</t>
    <phoneticPr fontId="2"/>
  </si>
  <si>
    <t>10/4</t>
    <phoneticPr fontId="2"/>
  </si>
  <si>
    <t>あり</t>
    <phoneticPr fontId="2"/>
  </si>
  <si>
    <t>初任給
高卒 12,000 円
大卒 11,000 円引上げ</t>
    <rPh sb="27" eb="29">
      <t>ヒキア</t>
    </rPh>
    <phoneticPr fontId="2"/>
  </si>
  <si>
    <t>会計年度任用職員の給与
会計年度任用職員に対する勤勉手当の支給について、国における取扱いや他の都道府県の動向、本県の実情等を踏まえ、適切に対応することが必要。</t>
    <phoneticPr fontId="2"/>
  </si>
  <si>
    <t>初任給調整手当
ａ 医療職給料表(一)の適用を受ける医師・歯科医師の支給限度額
 月額 414,800円 → 415,600円
ｂ ａ以外の医師・歯科医師の支給限度額 月額 50,800円 → 51,100 円
ｃ 獣医師の支給限度額 月額 50,000円 → 50,300円
通勤手当
・ ＪＲ運賃等改定に伴う負担軽減を図るため、交通機関等利用者及び交通機関等と交通用具の併用者に係る通勤手当の１箇月当たりの支給限度額を改定
１箇月当たりの支給限度額 78,000円→93,000円
在宅勤務等手当
・地方自治法の改正状況を踏まえながら導入について検討するとともに、新設する手当の内容や通勤手当における措置については、国や他の都道府県における取扱い等を踏まえ適切に対応することが必要。
社会と公務の変化に応じた給与制度の整備
・本年の人事院報告において、令和６年に向けて、人材の確保への対応や組織パフォーマンスの向上、働き方やライフスタイルの多様化への対応に関する事項を骨格とする措置を講じられるよう検討作業を進めることとされており、今後の動向を注視することが必要</t>
    <phoneticPr fontId="2"/>
  </si>
  <si>
    <t>人材の確保・育成
複雑化・高度化する行政課題を的確に捉え、将来の目指すべき姿に向けて果敢に挑戦できる高い使命感と資質を持った多様な有為の人材を確保することは極めて重要であり、引き続き、より効果的な情報発信に努めるとともに、試験制度について時代に即したものとなるよう幅広く検討し、受験者確保により積極的に取り組むほか、人材育成に資する人事管理も一層進めていくことが必要。
女性職員が能力や個性に応じて幅広い業務経験を積み活躍できる職場環境や、障がいのある職員がその能力を最大限に発揮し活躍できる職場環境、柔軟な働き方に対応した勤務環境の整備に取り組むことが重要。</t>
    <phoneticPr fontId="2"/>
  </si>
  <si>
    <t>仕事と家庭生活の両立支援の推進
妊娠、出産、育児、介護等に係る休暇・休業等の両立支援制度について、積極的な周知・啓発を図るとともに、両立支援の重要性について職員全体の理解を深め、制度を利用しやすい職場環境の整備を着実に進めることが必要
テレワーク、フレックスタイム制等、柔軟で多様な働き方に対応した勤務制度の活用等により、全ての職員が個人の希望や抱える事情に応じた働き方が選択でき、その能力
を十分に発揮できる職場づくりに一層注力して取り組むことが必要</t>
    <phoneticPr fontId="2"/>
  </si>
  <si>
    <t>超過勤務の縮減、年次有給休暇の取得促進等
超過勤務を縮減するため、上限を超えて超過勤務を命じた要因の分析・検証等を適時・適切に実施し、その結果を踏まえた実効性ある取組をより一層進めるとともに、教員についても業務多忙解消に向けた取組を一層進めることが必要職員の勤務状況を適切に把握・確認するとともに、業務の見直し・削減・合理化の推進、業務量に応じた適正な人員配置及び柔軟な働き方に対応した勤務環境の整備に努めるほか、職員が勤務間の生活時間を十分に確保できるよう、超過勤務の縮減に加え、既存制度の活用等により勤務間のインターバルを確保できる勤務環境の整備にも取り組むことが必要。
また、引き続き年次有給休暇を取得しやすい職場環境づくりに努め、なお一層取得促進に取り組むことが必要。</t>
    <phoneticPr fontId="2"/>
  </si>
  <si>
    <t>職員の健康管理
長期の病気休暇取得者等のうち精神疾患による者の割合が半数を超える状況が続いていることから、ストレスチェック制度を効果的に活用し、職場のストレス要因の軽減・除去に取り組むとともに、職員の労働時間の状況を把握し、過重労働等による健康障害の発生の未然防止により一層努めることが必要。
また、職場におけるハラスメントについては、防止に係る要綱等や相談体制の整備などにより、防止や解決に向けた取組が行われているところであり、引き続き未然防止に努め、悩みを相談しやすい職場環境づくりに取り組むことが必要。</t>
    <phoneticPr fontId="2"/>
  </si>
  <si>
    <t>給料表：2023年４月１日
期末・勤勉手当：
（2023年12月期）2023年12月1日
（2024年度以降）2024年４月１日</t>
    <rPh sb="0" eb="2">
      <t>キュウリョウ</t>
    </rPh>
    <rPh sb="2" eb="3">
      <t>ヒョウ</t>
    </rPh>
    <rPh sb="8" eb="9">
      <t>ネン</t>
    </rPh>
    <rPh sb="10" eb="11">
      <t>ガツ</t>
    </rPh>
    <rPh sb="12" eb="13">
      <t>ヒ</t>
    </rPh>
    <rPh sb="14" eb="16">
      <t>キマツ</t>
    </rPh>
    <rPh sb="17" eb="19">
      <t>キンベン</t>
    </rPh>
    <rPh sb="19" eb="21">
      <t>テアテ</t>
    </rPh>
    <rPh sb="28" eb="29">
      <t>ネン</t>
    </rPh>
    <rPh sb="31" eb="32">
      <t>ガツ</t>
    </rPh>
    <rPh sb="32" eb="33">
      <t>キ</t>
    </rPh>
    <rPh sb="38" eb="39">
      <t>ネン</t>
    </rPh>
    <rPh sb="41" eb="42">
      <t>ガツ</t>
    </rPh>
    <rPh sb="43" eb="44">
      <t>ニチ</t>
    </rPh>
    <rPh sb="50" eb="52">
      <t>ネンド</t>
    </rPh>
    <rPh sb="52" eb="54">
      <t>イコウ</t>
    </rPh>
    <rPh sb="59" eb="60">
      <t>ネン</t>
    </rPh>
    <rPh sb="61" eb="62">
      <t>ガツ</t>
    </rPh>
    <rPh sb="63" eb="64">
      <t>ヒ</t>
    </rPh>
    <phoneticPr fontId="2"/>
  </si>
  <si>
    <t>人事院勧告の内容（初任（高卒12,000 円、大卒 11,000 円）を始め若年層に重点 を置いて引上げ改定）を基礎として、公民較差の是正に必要な率を乗じて得た額に改定（平均改定率1.18％）</t>
    <phoneticPr fontId="2"/>
  </si>
  <si>
    <t>10/4</t>
    <phoneticPr fontId="2"/>
  </si>
  <si>
    <t>4.10月→4.20月
※期末手当及び勤勉手当に均等配分（0.05月ずつ）</t>
    <phoneticPr fontId="2"/>
  </si>
  <si>
    <t>・県職員の給与が県内民間事業所従業員の給与を0.87%下回っていることから、民間給与との均衡を図るため月例給を引き上げる必要がある。
 ・本県における初任給等の状況は概ね国と同様であることなどから、若年層に重点を置いて改定した本年の人事院勧告による俸給表に準じた給料表への改定を行うことが適当である。</t>
    <phoneticPr fontId="2"/>
  </si>
  <si>
    <t>大卒：（改定前）191,700円 →（改定後）202,400円 （＋10,700円） 高卒：（改定前）158,900円 →（改定後）170,900円 （＋12,000円）</t>
  </si>
  <si>
    <t>・長時間労働の是正等
ア 時間外勤務の縮減と上限時間の遵守
新型コロナウイルス感染症の五類感染症移行を契機に時間外勤務縮減等の「再起動」が必要。
イ 業務量に応じた体制整備と体制に応じた業務の見直し、削減。
上記アの取組を進めてもなお業務量に比して要員が十分でない所属等について、要員の配置など柔軟な人事管理が重要。併せて人員に応じた業務量という視点も念頭においた業務の見直しが重要。
 ウ 勤務時間の適正管理
勤務時間管理を適正化するとともに、随時点検を続けることが必要。</t>
    <phoneticPr fontId="2"/>
  </si>
  <si>
    <t>・仕事と生活の両立
仕事と生活の両立支援制度及び制度を利用しやすい環境の整備並びに柔軟で多様な勤務制度の検討が必要。</t>
    <phoneticPr fontId="2"/>
  </si>
  <si>
    <t>・疾病の予防・治療、労働災害の防止
長期療養者は近年増加傾向。原因や傾向を分析し、その結果を組織的な対策に反映する等の取組及びその取組に必要な体制整備について検討が必要。
・ハラスメントの防止・対策
発生防止と併せ発生後の対応に係る取組及び取組に必要な体制の整備、強化等を含む検討が必要。</t>
    <phoneticPr fontId="2"/>
  </si>
  <si>
    <t>・人材の能力向上及び発揮を促し、支援する鳥取県（採用後の支援）
職員の能力向上・発揮を組織として喚起、支援していく組織文化、風土とそのための仕組みが不可欠。</t>
    <phoneticPr fontId="2"/>
  </si>
  <si>
    <t xml:space="preserve">・人材から選ばれる鳥取県 （人材の確保）
「人材獲得競争」激化の中、人材確保は全庁を挙げて取り組むべき最重要の課題。
県職員の仕事やその魅力等を伝えていくとともに、魅力等を発掘し、一層磨いていくなど「選ばれる」対策の強化が必要。
</t>
    <phoneticPr fontId="2"/>
  </si>
  <si>
    <t>10/4</t>
    <phoneticPr fontId="2"/>
  </si>
  <si>
    <t>あり</t>
    <phoneticPr fontId="2"/>
  </si>
  <si>
    <t>大学卒程度の初任給について11,300円、高校卒程度の初任給について12,400円、それぞれ引上げ</t>
    <phoneticPr fontId="2"/>
  </si>
  <si>
    <t>・多様で有為な人材の確保と女性職員等の活躍の推進
社会環境や行政ニーズが絶えず変化する中で、多様で有為な人材を確保していくためには、各任命権者とも連携し、職員採用試験の応募者確保に向けた試験内容やスケジュールの見直しなどについて研究を行う必要がある。また、ライフスタイルや働き方に対する価値観が多様化している状況において、個々の職員の事情に応じて、意欲とやりがいを持って活躍できる職場環境づくりや柔軟な働き方の実現に向けた取組を推進していくことが求められる。</t>
    <phoneticPr fontId="2"/>
  </si>
  <si>
    <t xml:space="preserve">能力・実績に基づく人事管理の推進
人事評価制度においては、適正な評価と、人事配置や昇任管理、給与への適切な反映が、職員の士気を高め、活躍を促すことにつながるため、組織活力の向上を図る上で不可欠であり、能力・実績に基づく人事管理を適切に実践していく必要がある。また、人事評価のプロセスは、職員の主体的な能力開発や管理職員のマネジメント能力向上など人材育成の有効な手段であり、評価者である管理職員の評価・育成能力の向上に向けて適切なサポートを行っていくことが求められる。
</t>
    <phoneticPr fontId="2"/>
  </si>
  <si>
    <t xml:space="preserve">・仕事と生活の両立支援
ワーク・ライフ・バランスの実現のためには、両立支援制度の整備が不可欠であり、今後も職員のニーズを適切に捉えながら、制度の充実に向けた取組を進めていく必要がある。また、職場全体で両立支援制度の趣旨を十分理解し、制度利用を必要とする職員が安心して利用できる職場環境の整備に取り組んでいく必要がある。
</t>
    <rPh sb="1" eb="3">
      <t>シゴト</t>
    </rPh>
    <rPh sb="4" eb="6">
      <t>セイカツ</t>
    </rPh>
    <rPh sb="7" eb="9">
      <t>リョウリツ</t>
    </rPh>
    <rPh sb="9" eb="11">
      <t>シエン</t>
    </rPh>
    <phoneticPr fontId="2"/>
  </si>
  <si>
    <t>・時間外勤務の縮減と健康管理対策の推進
長時間勤務が常態化すれば、職員の健康、さらには公務の能率にも大きな影響を及ぼす可能性が懸念されることから、より一層の時間外勤務縮減のための対策が必要である。
・働き方改革の推進
デジタル化による働き方改革の推進を目標として掲げる中、ペーパーレス会議や議事録支援システムなどデジタル技術を最大限活用した業務の生産性向上に係る取組をより一層推進していく必要がある。
柔軟な働き方に関する取組として、本年４月から知事部局でフレックスタイム制が導入され、在宅勤務や時差勤務などとともに、働き方の多様化が進められている。国に準じたフレックスタイム制等のより柔軟な働き方については、本県における効果検証や課題の整理を行った上で、引き続き検討する必要がある。</t>
    <rPh sb="100" eb="101">
      <t>ハタラ</t>
    </rPh>
    <rPh sb="102" eb="103">
      <t>カタ</t>
    </rPh>
    <rPh sb="103" eb="105">
      <t>カイカク</t>
    </rPh>
    <rPh sb="106" eb="108">
      <t>スイシン</t>
    </rPh>
    <phoneticPr fontId="2"/>
  </si>
  <si>
    <t>職員の健康管理に当たっては、計画的に休暇を取得し、適度に休養を取ることのできる環境整備を行うとともに、健康不安を抱えた職員への適切な対応・支援といったメンタルヘルスケアの実践が求められる。</t>
    <phoneticPr fontId="2"/>
  </si>
  <si>
    <t>人事院が勧告した俸給表をもとに、本県の公民較差を考慮して、引上げ改定を行うこととし、民間における初任給の動向や、公務において人材確保が喫緊の課題であること等を踏まえ、大学卒程度の初任給について11,300円、高校卒程度の初任給について12,400円、それぞれ引上げ改定。
これを踏まえ、若年層が在職する号俸に重点を置きつつ、全ての号俸について引上げ改定</t>
    <phoneticPr fontId="2"/>
  </si>
  <si>
    <t>10/5</t>
    <phoneticPr fontId="2"/>
  </si>
  <si>
    <t>初任給調整手当（医師等） 
国家公務員の改定状況を勘案して引上げ改定。
＜社会や公務の変化に応じた給与制度の整備＞
・人事院が検討している給与制度のアップデートを踏まえた適切な給与制度の整備が必要である一方、地域手当や在宅勤務等手当等については、地域の実情や勤務状況等を踏まえ本県に相応しい
制度を検討していくことが重要。
・会計年度任用職員の給与制度は、国家公務員における取扱いや本県の実情等を踏まえ、適切に検討することが必要
・60 歳前後の給与水準（給与カーブ）は、職員の役割・貢献に応じた処遇を確保し、一人ひとりが躍動できるような制度となるよう総合的に検討を進めていくことが必要。</t>
    <phoneticPr fontId="2"/>
  </si>
  <si>
    <t>多彩で有為な人材の確保
・優秀な人材を確保するため、職種ごとの現状と課題を踏まえながら、きめ細かい情報発信、採用試験制度の多様化など、一層の受験者確保に繋げる手法の検討を進める。
・採用辞退の防止に向けては、任命権者における採用予定者へのきめ細かなサポートが望まれる。</t>
    <phoneticPr fontId="2"/>
  </si>
  <si>
    <t>人材の育成
・キャリア形成を支援する研修の充実や、管理職におけるキャリア支援力の向上に資する取組が必要。
・新規採用職員へは職場全体でＯＪＴを適切に実施し、Ｏｆｆ－ＪＴの履修により得られた知識を活かしながら能力を発揮できるよう努めることが必要。
能力・実績に基づく人事管理の推進
・人事評価について、研修等の充実により客観性、公平性、公正性の一層の向上を図るとともに、人材育成や組織マネジメント向上の観点から、より効果的な運用が必要。
・職種ごとの年齢・職位別の人員構成に留意し、持続的な行政運営のための人事管理が望まれる。</t>
    <phoneticPr fontId="2"/>
  </si>
  <si>
    <t xml:space="preserve">職員の健康管理
・メンタルヘルス対策においては、職員自身による「セルフケア」を促し、管理職員等が「ラインケア」を適切に行うことが大切であり、そのための研修の充実等が必要。
・業務上の事故や健康被害を防止するため、職場の安全意識を高めていくことが必要。
ハラスメント防止対策
・全職員のハラスメント防止意識、管理職員の対応能力を高めるため、研修等の充実が必要。
・ハラスメント事案に対しては迅速に対処し、適切な再発防止策を講じることが必要。
</t>
    <phoneticPr fontId="2"/>
  </si>
  <si>
    <t>長時間労働の是正
・勤務時間の正確な把握、業務の合理化や見直し、業務負担の平準化、業務量に応じた適正な人員配置等、実効性のある方策を迅速に講じることが必要。
・管理職員のマネジメント能力向上や意識改革のための取組が必要。
・学校現場についても「教職員の働き方改革プラン」に基づく取組を迅速に進めていくことが必要。
）誰もが働きやすい職場環境づくり
・女性職員、高齢層職員、障がいのある職員、性的少数者の当事者等、誰もが働きやすい職場環境の整備が必要。
多様な働き方の推進
・在宅勤務等、ライフスタイルに応じた多様な働き方を可能とする勤務制度や職場環境の充実が必要。
・年次休暇等、休暇を取得しやすい環境づくりを着実に進めていくことが必要。</t>
    <phoneticPr fontId="2"/>
  </si>
  <si>
    <t>子育て、介護等の家庭生活と仕事の両立支援
・両立支援制度の周知、利用しやすい職場環境の整備が必要。</t>
    <phoneticPr fontId="2"/>
  </si>
  <si>
    <t>・職員の給与が民間従業員の給与を下回る較差（3,531円0.96%）を解消するため、初任給を始め若年層に重点を置き全級全号給について給料表を引上げ改定</t>
    <phoneticPr fontId="2"/>
  </si>
  <si>
    <t>10/05</t>
    <phoneticPr fontId="2"/>
  </si>
  <si>
    <t>人事院が勧告した俸給表に準じた上で、県内民間給与との較差を考慮した水準に調整
初任給を高校卒業程度で12,000円、大学卒業程度で11,000円引き上げ、若年層に重点を置きつつ、全ての職務の級の給料月額を引き上げ</t>
    <phoneticPr fontId="2"/>
  </si>
  <si>
    <t>高校卒業程度で12,000円、大学卒業程度で11,000円引き上げ</t>
    <phoneticPr fontId="2"/>
  </si>
  <si>
    <t xml:space="preserve">仕事と生活の両立支援
○仕事と家庭生活との両立ができる環境づくりを推進することは重要であり、引き続き、両立支援のための制度が職員に広く活用されるよう、制度の周知等を推進することが必要。
○柔軟な働き方の推進は、職員一人ひとりの能力発揮やワーク・ライフ・バランスの実現、健康確保に資するものであることから、テレワークや時差出勤等の柔軟な働き方の推進に向け、各種制度を利用しやすい職場環境づくりを推進することが必要。
</t>
    <phoneticPr fontId="2"/>
  </si>
  <si>
    <t>長時間労働の是正
○時間外勤務の上限規制制度について、特例業務に従事させる場合はその範囲を必要最小限のものとしなければならないこと等を踏まえ、厳格に運用することが必要。
※ 特例業務：大規模災害への対処その他の重要な業務であって特に緊急に処理することを要する業務
○時間外勤務の縮減に向け、客観的な方法等により勤務時間の状況を適切に把握した上での職場におけるマネジメントを徹底するとともに、引き続きICTを活用した業務効率化や事務事業の見直し等の取組を推進していくことが必要。
○教育職員の多忙化の解消に向け、国における働き方改革の在り方等の検討に留意しつつ、適正な勤務時間管理を徹底した上で働き方改革の取組を推進していくことが必要。</t>
    <phoneticPr fontId="2"/>
  </si>
  <si>
    <t>職員の健康づくりの推進
職員の心身の健康管理は重要であり、特に、心の疾病の予防、早期の発見・対応、円滑な職場復帰及び再発防止のため、長時間労働を行った職員への医師による面接指導の徹底やストレスチェック制度の活用、相談体制の強化等の取組を、総合的に進めていくことが必要。
ハラスメントの防止
ハラスメントの根絶に向けた取組を適切に推進することが必要。</t>
    <phoneticPr fontId="2"/>
  </si>
  <si>
    <t>人材の確保及び育成
○民間や国との人材獲得競争の激化を踏まえ、採用試験受験者の増加、ひいては優れた人材の確保に向け、任命権者と連携して、より効果的な対策を速やかに実施していくことが必要。
○女性職員の活躍の場を拡大し、その能力を十分に発揮していくために、女性職員の意識啓発の推進とともに、キャリア形成を考慮した人事管理に努めていくことが必要。
○障がい者の活躍を推進するための環境整備等に適切に取り組んでいくことが必要。</t>
    <phoneticPr fontId="2"/>
  </si>
  <si>
    <t>給料表及び初任給調整手当：2023年４月１日
期末・勤勉手当：
（2023年12月期）条例公布日から
（2024年度以降）2024年４月１日
獣医師に係る初任給調整手当及び在宅勤務等手当：2024年４月１日</t>
    <rPh sb="0" eb="2">
      <t>キュウリョウ</t>
    </rPh>
    <rPh sb="2" eb="3">
      <t>ヒョウ</t>
    </rPh>
    <rPh sb="3" eb="4">
      <t>オヨ</t>
    </rPh>
    <rPh sb="5" eb="8">
      <t>ショニンキュウ</t>
    </rPh>
    <rPh sb="8" eb="10">
      <t>チョウセイ</t>
    </rPh>
    <rPh sb="10" eb="12">
      <t>テアテ</t>
    </rPh>
    <rPh sb="17" eb="18">
      <t>ネン</t>
    </rPh>
    <rPh sb="19" eb="20">
      <t>ガツ</t>
    </rPh>
    <rPh sb="21" eb="22">
      <t>ヒ</t>
    </rPh>
    <rPh sb="23" eb="25">
      <t>キマツ</t>
    </rPh>
    <rPh sb="26" eb="28">
      <t>キンベン</t>
    </rPh>
    <rPh sb="28" eb="30">
      <t>テアテ</t>
    </rPh>
    <rPh sb="37" eb="38">
      <t>ネン</t>
    </rPh>
    <rPh sb="40" eb="41">
      <t>ガツ</t>
    </rPh>
    <rPh sb="41" eb="42">
      <t>キ</t>
    </rPh>
    <rPh sb="43" eb="48">
      <t>ジョウレイコウフビ</t>
    </rPh>
    <rPh sb="56" eb="58">
      <t>ネンド</t>
    </rPh>
    <rPh sb="58" eb="60">
      <t>イコウ</t>
    </rPh>
    <rPh sb="65" eb="66">
      <t>ネン</t>
    </rPh>
    <rPh sb="67" eb="68">
      <t>ガツ</t>
    </rPh>
    <rPh sb="69" eb="70">
      <t>ヒ</t>
    </rPh>
    <rPh sb="84" eb="85">
      <t>オヨ</t>
    </rPh>
    <phoneticPr fontId="2"/>
  </si>
  <si>
    <t>あり</t>
    <phoneticPr fontId="2"/>
  </si>
  <si>
    <t xml:space="preserve">優秀で多彩な人材の確保
・ 民間企業や国家公務員との間で人材獲得が競合する中、本県の行政に携わることの魅力ややりがいについて、積極的に情報発信を行うとともに、職員に対するキャリア形成支援や働き方改革への取組についても情報発信を行うなど、より訴求力を高めるための創意工夫が求められる。また、都市部の大手民間企業等の先進的な取組についても、一定研究していく必要がある。
・ 採用試験の実施方法等について、国の有識者会議における今後の議論の状況や他の都道府県の状況も参考にしながら幅広く検討し、受験しやすい環境の整備に引き続き取り組んでいく必要がある。
・ 定年延長に伴う定年引上げ期間中においても、一定の新規採用職員を継続的に確保する等、職員の年齢構成や退職者数等の見通しを踏まえた中長期的観点からの定員管理にも努める必要がある。
</t>
    <phoneticPr fontId="2"/>
  </si>
  <si>
    <t>人材の育成
・ 職員のキャリア形成の支援が重要であり、若手職員への技術継承の一層の推進、職員研修の受講機会の拡充や資格取得の支援により、職員の専門能力を向上させる取組が求められる。また、部下職員のキャリア形成・成長を支援する幹部・管理職員等のマネジメント力の向上が不可欠である。
・ 性別を問わず、キャリアアップへの動機づけを行うことにより、管理職の候補となる職員の人材の層を厚くしていくことが重要である。
人事評価の適切な実施と活用
・ 今後も人事評価制度を円滑かつ適切に運用するためには、より公正性や納得性の高い制度としていくことが重要であり、県民サービスの向上につなげられるよう実施状況を検証するとともに、必要に応じて、制度を改善していくことも重要である。</t>
    <phoneticPr fontId="2"/>
  </si>
  <si>
    <t xml:space="preserve">柔軟な働き方を実装するための制度改革の推進及び仕事と生活の両立支援
・ 個々の職員の事情を尊重した働き方を可能とする環境を整備するためには、職員の希望や事情に応じた時間や場所での勤務を可能とする、より柔軟な働き方の推進や仕事と生活の両立支援の取組を進めることが極めて重要であり、本県においても、フレックスタイム制の導入も含めた、より柔軟な働き方を実装するための制度改革について検討を進める必要がある。
・ 男性職員の育児休業について、取得者数は増加傾向にあるが、取得期間は女性職員と比べ短期間であることから、引き続き利用促進を図るとともに、利用者が希望する期間を実際に取得できるよう働きかけを行っていく必要がある。
・ 夏季休暇について、国の見直しの趣旨を踏まえ、本県においても、使用可能期間の拡大が必要であると考える。
</t>
    <phoneticPr fontId="2"/>
  </si>
  <si>
    <t xml:space="preserve">総実勤務時間の短縮
・ 任命権者においては、引き続き総実勤務時間の短縮に向けた強い取組姿勢を持って、超過勤務の要因分析を行い、業務改善や事務事業の見直しに取り組むとともに、必要な人員の確保や適正な人員配置に努める必要がある。本委員会としても、引き続き規則の遵守状況の把握に努め、必要に応じて任命権者に対し指導・助言等を行っていく。
・ 年次休暇については、年５日の確実な取得が求められるところであり、任命権者において、引き続き計画的な取得を促進するための取組を進める必要がある。
・ 教育委員会においては、時間外在校等時間が長時間となる教育職員について、その要因の整理、分析及び検証を行い、業務量及び勤務時間・休憩時間の適切な管理をはじめ、教育職員の心身の健康及び福祉の確保のための取組について、引き続き着実に進めていくことが重要であ
る。
</t>
    <phoneticPr fontId="2"/>
  </si>
  <si>
    <t xml:space="preserve">職員の健康管理対策の推進
・ メンタルヘルスについては、ストレスチェックの適切な実施と活用等を通じ、心の不調者の発生防止や早期発見・早期対応、円滑な職場復帰と再発防止といった各段階に応じた対策を引き続き重点的に講じることが重要である。
・ やむを得ず長時間労働を行った職員に対しては、医師による面接指導等を確実に実施するなど、職員の健康管理に努める必要がある。
・ 職場におけるハラスメントについては、任命権者が定めたハラスメントの防止等に関する方針等に基づき、ハラスメントを根絶する強い意志を持って対策を推進していく必要がある。本委員会としても、地方公務員法に基づき、職員からの苦情相談等に引き続き適切に対応していく。
</t>
    <phoneticPr fontId="2"/>
  </si>
  <si>
    <t xml:space="preserve">・初任給調整手当
ア 医師及び歯科医師については、人事院勧告に準じて引上げ改定を行う。
イ 獣医師については、支給限度額の引上げ改定（55,000円→60,000円）及び支給期間の延長（15年→20年）を行う。
・特殊勤務手当
国においては、新型コロナウイルス感染症対策業務に係る防疫等作業手当の特例を廃止するとともに、同感染症の変異株が新型インフルエンザ等に該当した場合に適用できる特例を整備したところであり、本県においても見直しを検討する必要がある。
・在宅勤務等手当
本年の人事院勧告において、在宅勤務等手当を新設し、通勤手当に関して所要の措置を講ずるよう勧告がなされたところであり、本県においても国の動向を注視しながら検討する必要がある。
・今後の給与制度について
本年の人事院報告において、令和６年に向けて措置を検討する事項の骨格案が示されたことから、本県においても今後の国の検討状況や他の都道府県の動向等を注視しつつ検討を進める必要がある。
・高齢層職員の能力と経験の活用
職員の気力及び体力の個人差や働き方に対する多様なニーズも考慮しつつ、業務内容や配置、モチベーションの向上施策のほか、給与・任用形態等を含めた高齢期雇用の在り方について、国や他の都道府県、民間の動向等を注視しながら、引き続き検討を行っていく必要がある。
</t>
    <phoneticPr fontId="2"/>
  </si>
  <si>
    <t>行政職給料表については、人事院勧告における俸給表に準じて引上げ改定を行う。
行政職給料表以外の給料表についても、行政職給料表との均衡を基本に引上げ改定を行う。</t>
    <phoneticPr fontId="2"/>
  </si>
  <si>
    <t>10/5</t>
    <phoneticPr fontId="2"/>
  </si>
  <si>
    <t>あり</t>
    <phoneticPr fontId="2"/>
  </si>
  <si>
    <t>初任給を大卒 5,500 円、高卒 6,000 円引上げ</t>
  </si>
  <si>
    <t>・一般俸給表については、民間の動向等を考慮し、初任給を大卒 5,500 円、高卒 6,000 円引上げ。また、若年層が在職する号俸に重点を置き、そこから改定率を逓減させる 形で引上げ改定（平均改定率 0.6%）
・定年前再任用短時間勤務職員の基準俸給月額についても、各級の改定額を踏まえ、
所要の引上げ改定
・一般俸給表以外の俸給表についても、一般俸給表との均衡を基本に引上げ改定</t>
    <phoneticPr fontId="2"/>
  </si>
  <si>
    <t>・人材の育成及び能力・実績に基づく人事給与制度の推進
管理職等に必要なスキルを習得するための研修や、多様な職務経験が得られる機会の提供等により、職員の能力向上をサポートしていく体制の充実が求められる。
また、本市の人事・給与制度の運用状況を再点検し、能力や実績に基づく人事制度や、職務及び職責等を適切に反映した給与処遇等のあり方について、研究を行っていく必要がある。</t>
    <phoneticPr fontId="2"/>
  </si>
  <si>
    <t>・人材の確保 
任命権者と連携し、インターンシップや業務内容説明会、現場見学会の積極的な実 施のほか、ＳＮＳの更なる活用など、本市で働くことの魅力ややりがいをより効果的 に伝えていくとともに、受験要件や試験方法についても引き続き検討を進めていく。</t>
    <phoneticPr fontId="2"/>
  </si>
  <si>
    <t>・柔軟な働き方と働きやすい環境整備
ア 柔軟な働き方の推進
昨年10 月から試行実施しているテレワークに関しては、職員のニーズや実施状況などを踏まえ、より良い制度へと改善を図り、柔軟な働き方を推進していくことが重要である。
イ 働きやすい環境整備
男性職員の育児休業及び育児参加休暇について、今後も制度を利用しやすい職場環境の整備を進めるなど、目標達成に向けた取組の推進に努められたい。
長時間労働の是正
・時間外勤務の縮減
 時間外勤務時間が依然として高止まりしている所属については、業務の必要性や優先順位を明確にし、それに基づき業務配分を行うことが重要である。こうした業務の合理化を行ってもなお、長時間の時間外勤務により対応せざるを得ない場合には、業務量に応じた人員配置や必要な人員の確保に努める必要がある。
・勤務時間の状況の適正把握
総務事務システムの適切な運用はもとより、わずかな時間でも時間外勤務にあたること、また、公務外で職場に留まることはサービス残業に繋がる恐れがあるため、速やかに退庁を促すなど、管理監督職員の適正な労働時間管理を指導徹底されたい。</t>
    <phoneticPr fontId="2"/>
  </si>
  <si>
    <t>・メンタルヘルス対策の推進
健康不全の未然防止、早期発見・早期対処、職場復帰支援・再発防止の各取組をはじめ、長時間労働の是正、過重労働やハラスメントの防止など、組織全体で健康保持に向けたあらゆる取組を継続していくことが重要である。
・ハラスメント対策の推進
ハラスメントの未然防止に向け研修等による意識啓発の取組を推進し、なお一層働きやすい職場の実現を図ることが重要である。</t>
    <phoneticPr fontId="2"/>
  </si>
  <si>
    <t>給料表：2023年４月１日
期末・勤勉手当：
（2023年12月）2023年12月１日
（2024年度以降）2024年４月１日
新潟市会計年度任用職員の給与等に関する条例の改正の実施：2024年4月1日</t>
    <rPh sb="0" eb="2">
      <t>キュウリョウ</t>
    </rPh>
    <rPh sb="2" eb="3">
      <t>ヒョウ</t>
    </rPh>
    <rPh sb="8" eb="9">
      <t>ネン</t>
    </rPh>
    <rPh sb="10" eb="11">
      <t>ガツ</t>
    </rPh>
    <rPh sb="12" eb="13">
      <t>ヒ</t>
    </rPh>
    <rPh sb="14" eb="16">
      <t>キマツ</t>
    </rPh>
    <rPh sb="17" eb="19">
      <t>キンベン</t>
    </rPh>
    <rPh sb="19" eb="21">
      <t>テアテ</t>
    </rPh>
    <rPh sb="28" eb="29">
      <t>ネン</t>
    </rPh>
    <rPh sb="31" eb="32">
      <t>ガツ</t>
    </rPh>
    <rPh sb="37" eb="38">
      <t>ネン</t>
    </rPh>
    <rPh sb="40" eb="41">
      <t>ガツ</t>
    </rPh>
    <rPh sb="42" eb="43">
      <t>ヒ</t>
    </rPh>
    <rPh sb="49" eb="51">
      <t>ネンド</t>
    </rPh>
    <rPh sb="51" eb="53">
      <t>イコウ</t>
    </rPh>
    <rPh sb="58" eb="59">
      <t>ネン</t>
    </rPh>
    <rPh sb="60" eb="61">
      <t>ガツ</t>
    </rPh>
    <rPh sb="62" eb="63">
      <t>ヒ</t>
    </rPh>
    <rPh sb="89" eb="91">
      <t>ジッシ</t>
    </rPh>
    <rPh sb="96" eb="97">
      <t>ネン</t>
    </rPh>
    <rPh sb="98" eb="99">
      <t>ガツ</t>
    </rPh>
    <rPh sb="100" eb="101">
      <t>ニチ</t>
    </rPh>
    <phoneticPr fontId="2"/>
  </si>
  <si>
    <t xml:space="preserve">・会計年度任用職員の給与
ア 勤勉手当の支給
支給に当たっては、一般職員の取扱いとの権衡を踏まえ、支給対象となる会計年度任用職員に適切に支給。
イ 勤勉手当の支給に伴う期末手当の支給月数の改定
勤勉手当が支給されることとなる令和６年度以降は、期末手当の支給月数を一般職員と同じ支給月数となるよう改定。
・会計年度任用職員制度の運用の検証
本委員会が会計年度任用職員の勤務実態を把握するために実施したヒアリングの調査結果の評価を踏まえた今後の課題については、国の事務処理マニュアルや通知などを踏まえつつ、常勤職員との比較の中で業務内容や責任の程度等、様々な観点から検討を行い、今年度末を目途に結果を公表することとする。
</t>
    <phoneticPr fontId="2"/>
  </si>
  <si>
    <t xml:space="preserve">・医師及び歯科医師に係る初任給調整手当
人事院が勧告した内容に準じて改定
・獣医師に係る初任給調整手当
他の都道府県との均衡を図り、継続的・安定的な人材確保につなげていくため、
支給月額の限度を20,000 円引上げ（30,000 円 → 50,000 円）
給与制度をめぐる諸課題に関する人事委員会の対応
 ア 人事管理上の重点課題に対応した給与制度の検討
人事院においては、令和６年に向けて、多様で有為な人材の確保を始めとする現下の人事管理上の重点課題に対応するため、必要な給与上の措置を講じられるよう、検討作業を進めるとしていることから、本県としても、その動向を注視していく必要がある。
併せて、人事院は在宅勤務等手当の新設について勧告を行ったところであり、本県においても、任命権者における在宅勤務の制度化を踏まえつつ、国や他の都道府県の動向等を注視していく必要がある。
 イ 降格時における給料月額の決定方法について
本年４月現在、全都道府県のうち、37団体で国の制度に準じた降格時号給対応表等が導入されており、管理監督職勤務上限年齢制による降任が本格的に実施されることを踏まえ、本県においても、令和６年１月までに国に準じた降格時号給対応表を導入することとする。 </t>
    <phoneticPr fontId="2"/>
  </si>
  <si>
    <t>・初任給調整手当
医療職俸給表（1）の改定状況及び人事院勧告を踏まえ、支給額を引き上げ
・在宅勤務等手当
現時点では在宅勤務等手当を新設する必要性が高いとはいえないため、今後の在宅勤務の定着状況に応じて、改めて検討を行う。
・会計年度任用職員の給与
ア 勤勉手当の支給
支給に当たっては、一般職員の取扱いとの権衡を踏まえ、支給対象となる会計年度任用職員に適切に支給
イ 勤勉手当の支給に伴う期末手当の支給月数の改定
勤勉手当が支給されることとなる令和６年度以降は、期末手当の支給月数を一般職員と同じ支給月数となるよう改定
新潟市会計年度任用職員の給与等に関する条例の改正
・新たに勤勉手当を設けること。
・支給割合は、６月期及び 12 月期それぞれ 1.025 月分とすること。
月例給の改定については、一般職員に準じて実施する。</t>
    <phoneticPr fontId="2"/>
  </si>
  <si>
    <t>10/6</t>
    <phoneticPr fontId="2"/>
  </si>
  <si>
    <t>あり</t>
    <phoneticPr fontId="2"/>
  </si>
  <si>
    <t>4.35月→4.50月
※期末手当に0.1月
勤勉手当に0.05月配分</t>
    <rPh sb="21" eb="22">
      <t>ツキ</t>
    </rPh>
    <rPh sb="32" eb="33">
      <t>ツキ</t>
    </rPh>
    <phoneticPr fontId="2"/>
  </si>
  <si>
    <t xml:space="preserve">人材の育成
・ 職員の成長・活躍を促し、生産性を向上するための人材育成「マネジメント」が重要。
・ 管理職は、職員の目標を把握し、やりがいをもって働けるよう丁寧にサポートすることが必要。
・ 専門知識や技術を共有・承継し、特定分野の実務に精通した職員を育成することが重要。
・ 職員がやりがいを感じることができるよう人材育成施策をアップデートしていくことが必要。
人事評価
・ 評価者や被評価者の意見を聴くなどにより、現行制度の効果、成果等を検証することが必要。
</t>
    <phoneticPr fontId="2"/>
  </si>
  <si>
    <t>多様な人材の活躍促進
・ 男性職員による育児の促進や女性職員の活躍促進のため、仕事と家庭生活の両立支援の推進・長時間勤務縮減・意識啓発の他、育休等取得時の代替職員の確実な配置など環境整備が必要。
・ 障害のある人の積極的な採用に努めるとともに、採用促進のため、働きやすい環境づくりや仕事のやり方の改革、職場適応支援、ジョブコーチの導入支援も必要。
・ 豊富な経験・知識を持つ 60 歳以上の職員の能力と経験を生かすよう配置を行うことが必要。</t>
    <phoneticPr fontId="2"/>
  </si>
  <si>
    <t>・会計年度任用職員の勤務条件に関し、国の動向を注視しながら、配慮していくことが必要。</t>
    <phoneticPr fontId="2"/>
  </si>
  <si>
    <t>心身両面の健康管理
・ きめ細やかな職場復帰支援と高ストレスとなる場合の要因分析を基にした職場環境改善が必要。
・ 長時間の超過勤務による面接指導を受けた者へは、医師の意見を踏まえた職員の健康障害防止に取り組むことが必要。
・ 労働安全衛生法等を遵守、安全衛生管理体制を確立・充実することが必要。
ハラスメントの防止の徹底
・ ハラスメントの防止に関する意識啓発や相談窓口の周知などを強化することが必要。</t>
    <phoneticPr fontId="2"/>
  </si>
  <si>
    <t>公民較差［3,722 円(1.03％）］解消のため初任給を始め若年層に重点を置いて月例給を引上げ</t>
    <phoneticPr fontId="2"/>
  </si>
  <si>
    <t>・初任給調整手当
(ｱ) 医療職給料表(一)の適用を受ける職員に対する支給月額の限度を 415,600円とすること。
(ｲ) 医療職給料表(一)以外の給料表の適用を受ける職員で、医学又は歯学に関する専門的知識を必要とするものに対する支給月額の限度を51,100円とすること。
・在宅勤務等手当
人事院が勧告を行った在宅勤務等手当の新設について、本県においては、在宅勤務等の実態に応じ、他の都道府県等の状況も見ながら、検討することが必要。
・会計年度任用職員の給与改定
会計年度任用職員の給与改定については、原則として任期の定めのない常勤職員の取扱いを踏まえ、地方自治法改正等も留意し判断することが必要。</t>
    <phoneticPr fontId="2"/>
  </si>
  <si>
    <t xml:space="preserve">総実労働時間の短縮
・ 本委員会は、労働基準監督機関として、奈良県行政運営の基本計画、特定事業主行動計画及び学校における働き方改革推進プランに基づく総実労働時間の短縮に向けた各任命権者の取組の進捗状況を確認し、必要に応じ意見していく。
超過勤務の縮減
・ 長時間労働がやむを得ない風土になっていないかの点検と、業務量に応じた人員の確保、業務量や緊急性の高さに応じた柔軟で機動的な職員配置が必要。
・ 職員の勤務時間、休暇等に関する規則の上限時間を超えて超過勤務を命じる場合においては、特例業務の判断基準を明確にした上で、適切に運用することが必要。
・ 管理職は職員の業務量や進捗状況を把握し、超過勤務が必要最小限となるよう意識すること、各部局の責任者は事業効果の低い業務や慣行等の廃止・合理化を推進すること、任命権者は、管理職や各部局の責任者の取組の実行性を高めるための支援をすることが必要。
多様で柔軟な働き方を可能とする勤務環境の整備
・ 勤務時間制度等の国の制度見直し内容も参考にし、柔軟な働き方について検討することが必要。
・ 行政手続のオンライン化やデジタルサービスの充実は、県民サービスの向上や公務運営にとって重要。
・ 業務負担軽減ツールを活用し、業務の更なる効率化や業務量の削減を図ることが必要。
</t>
    <phoneticPr fontId="2"/>
  </si>
  <si>
    <t>10/6</t>
    <phoneticPr fontId="2"/>
  </si>
  <si>
    <t>あり</t>
    <phoneticPr fontId="2"/>
  </si>
  <si>
    <t xml:space="preserve">職員給与が民間給与を 3,434 円（0.97%）下回った。本市の実情及び人事院勧告の内容を勘案して給料表等の改定を行うことにより較差の解消を行うことが必要
</t>
    <phoneticPr fontId="2"/>
  </si>
  <si>
    <t>初任給調整手当
医療職員給料表の適用を受ける職員（医師及び歯科医師）の初任給調整手当については、人事院勧告の内容を考慮して改定を行うことが必要。</t>
    <phoneticPr fontId="2"/>
  </si>
  <si>
    <t>・人材の確保について
全庁をあげて採用広報活動に取り組むべく、今年度、リクルーター制度を創設。各部局より選出されたリクルーターと共に、更なる採用広報活動の推進を図る。また、有為な人材を確保していくため、採用試験制度について、引き続き調査・研究を行う。</t>
    <phoneticPr fontId="2"/>
  </si>
  <si>
    <t xml:space="preserve">・人材の育成について
社会情勢の変化や職員のニーズ等を踏まえ、さらなる研修メニューの充実を図るとともに、熊本市職員成長・育成方針についても適宜見直していくことで、市民が求める質の高いサービスを提供できる人材を育成していくことが必要。
</t>
    <phoneticPr fontId="2"/>
  </si>
  <si>
    <t xml:space="preserve">・ワーク・ライフ・バランス（仕事と生活の調和）の推進について
男性職員の育児に伴う休暇等の取得、テレワーク、勤務時間の繰り上げ繰り下げの活用に取り組まれている。自らの働き方を主体的かつ柔軟に選択することができるよう、国のフレックスタイム制の見直しや勤務間のインターバルの確保等への動向も注視しながら、労務環境の整備に取り組まれるよう期待。
</t>
    <phoneticPr fontId="2"/>
  </si>
  <si>
    <t xml:space="preserve">・メンタルヘルス（心の健康）対策について
「第三期 熊本市職員の心の健康づくり計画」に基づき、ストレスチェック等の実施状況の評価と改善に継続的に取り組むことを要請。
・ハラスメント防止対策について
職場のコミュニケーション活性化を目的として、今年度は１on１ミーティングの定期的な実施等に取り組まれている。効果的な研修方法、相談体制の充実等を図り、働きやすい職場環境づくりを推進していくよう要請。
</t>
    <phoneticPr fontId="2"/>
  </si>
  <si>
    <t>・会計年度任用職員の適切な処遇の確保について
地方自治法改正の趣旨、国家公務員の給与改定が行われた場合の取扱いを踏まえ、適切に対応していくことが必要。</t>
    <phoneticPr fontId="2"/>
  </si>
  <si>
    <t>給料表及び初任給調整手当：2023年４月１日
期末・勤勉手当：
（2023年12月）2023年12月１日
（2024年度以降）2024年４月１日</t>
    <rPh sb="0" eb="2">
      <t>キュウリョウ</t>
    </rPh>
    <rPh sb="2" eb="3">
      <t>ヒョウ</t>
    </rPh>
    <rPh sb="3" eb="4">
      <t>オヨ</t>
    </rPh>
    <rPh sb="5" eb="12">
      <t>ショニンキュウチョウセイテアテ</t>
    </rPh>
    <rPh sb="17" eb="18">
      <t>ネン</t>
    </rPh>
    <rPh sb="19" eb="20">
      <t>ガツ</t>
    </rPh>
    <rPh sb="21" eb="22">
      <t>ヒ</t>
    </rPh>
    <rPh sb="23" eb="25">
      <t>キマツ</t>
    </rPh>
    <rPh sb="26" eb="28">
      <t>キンベン</t>
    </rPh>
    <rPh sb="28" eb="30">
      <t>テアテ</t>
    </rPh>
    <rPh sb="37" eb="38">
      <t>ネン</t>
    </rPh>
    <rPh sb="40" eb="41">
      <t>ガツ</t>
    </rPh>
    <rPh sb="46" eb="47">
      <t>ネン</t>
    </rPh>
    <rPh sb="49" eb="50">
      <t>ガツ</t>
    </rPh>
    <rPh sb="51" eb="52">
      <t>ヒ</t>
    </rPh>
    <rPh sb="58" eb="60">
      <t>ネンド</t>
    </rPh>
    <rPh sb="60" eb="62">
      <t>イコウ</t>
    </rPh>
    <rPh sb="67" eb="68">
      <t>ネン</t>
    </rPh>
    <rPh sb="69" eb="70">
      <t>ガツ</t>
    </rPh>
    <rPh sb="71" eb="72">
      <t>ヒ</t>
    </rPh>
    <phoneticPr fontId="2"/>
  </si>
  <si>
    <t xml:space="preserve">・時間外勤務の縮減について
労働基準監督機関として、引き続き時間外勤務の実態把握に努めるとともに、長時間労働の是正に向けて、各所属における時間外勤務の縮減への意識付け等に取り組む。
・女性職員の活躍推進について
昇任による職務上の不安や負担を軽減するとともに、ライフスタイルやキャリア形成にあった支援制度の更なる充実を通して、女性職員がより一層活躍できる環境整備に取り組んでいくことが必要
</t>
    <phoneticPr fontId="2"/>
  </si>
  <si>
    <t>高卒初任給を９,０００円、大卒初任給を８,０００円それぞれ引上げ</t>
    <phoneticPr fontId="2"/>
  </si>
  <si>
    <t>初任給調整手当
処遇の確保の観点から、国の水準を踏まえた取扱いをすることが必要。</t>
    <phoneticPr fontId="2"/>
  </si>
  <si>
    <t>人材の確保
・民間企業等との人材確保競争が激化する中、「土木社会人経験者【特別枠】」、教員の「大学３年生等早期チャレンジ！！」等新たな選考区分を設定するなど、安定的に人材を確保するための取組を行っているところであるが、働き方に対する考え方が変化している現下においては、既存の考え方にとらわれない新たな採用手法等について検討する必要がある。</t>
    <phoneticPr fontId="2"/>
  </si>
  <si>
    <t>人材の育成・活用
・採用時や初めての異動後など、新たな業務への不安や悩みを抱えやすい若手職員を支援する取組の一層の充実を図ることが必要である。あわせて、管理監督者等のマネジメント能力の向上、職員のフォロワーシップを強化するための人材育成の取組も重要である。
・職員が主体的にキャリアプランを考える機会を設けるなど、長期的な視点で人材育成に取り組まれたい。</t>
    <phoneticPr fontId="2"/>
  </si>
  <si>
    <t xml:space="preserve">ワーク・ライフ・マネジメントの実現
・長時間労働の是正については、慣例や前例にとらわれることなく、事務事業の更なる精査を行い、事業の廃止や業務量の削減に取り組むことが重要である。こうした取組の実行性を高めるためには、市政を支える職員一人ひとりが大切な財産であり、貴重な「人財」であるという認識を任命権者が常に持ち、強いリーダーシップを発揮することが求められる。
・フレックスタイム制をはじめとするより柔軟な働き方を実現するための取組について、本市の実情等を踏まえ、その必要性を含めて検討を進められたい。
</t>
    <phoneticPr fontId="2"/>
  </si>
  <si>
    <t xml:space="preserve">メンタルヘルス対策
・メンタル疾患による休職者は依然として多い状況であり、任命権者においては、メンタルヘルスに係る各種研修や健康管理に関する情報提供を行うなど、メンタルヘルス不調の未然防止に取り組んでいるところであるが、更なる対策が求められる。
・メンタルヘルス不調による休業は、当該職員のみならず、周りの職員にも影響を及ぼしかねない。管理監督者は、特定の職員に過度の負担が生じないよう業務分担の見直しや職員が協力しあえるような職場風土を醸成するなど、組織全体で良好な職場環境の整備に努められたい。
ハラスメントの根絶
・パワーハラスメントについては、指導を行う職員が指導とハラスメントの違いを正しく理解し、自身の何気ない言動がパワーハラスメントになり得ることを認識する必要がある。
</t>
    <phoneticPr fontId="2"/>
  </si>
  <si>
    <t>・行政職給料表（1）
初任給をはじめ若年層に重点を置き、そこから改定率を逓減する形で全級・全号給について引上げ改定(平均１.０％)
職員の初任給が民間従業員の初任給を下回っていること並びに国及び他自治体等との均衡等を勘案し、高卒初任給を９,０００円、大卒初任給を８,０００円それぞれ引上げ
・行政職給料表(１)以外の給料表
行政職給料表(１)との均衡を考慮し引上げ改定
・医療職給料表及び特定任期付職員給料表は、人事院勧告の内容に準じて引上げ改定</t>
    <phoneticPr fontId="2"/>
  </si>
  <si>
    <t>10/6</t>
    <phoneticPr fontId="2"/>
  </si>
  <si>
    <t>高卒初任給を12,000円、大卒初任給を11,000円引き上げるなど、若年層に重点を置きつつ、全職員に改善の効果が及ぶよう、人事院勧告に準じて給料表を改定</t>
    <phoneticPr fontId="2"/>
  </si>
  <si>
    <t>高卒初任給を12,000円、
大卒初任給を11,000円引き上げ</t>
    <phoneticPr fontId="2"/>
  </si>
  <si>
    <t xml:space="preserve">・初任給調整手当
給料表の改定状況を勘案し、医師及び獣医師に対する手当額の支給限度額を引上げ（月額：300円～800円）
・特殊勤務手当
高病原性鳥インフルエンザの殺処分に従事した職員に支給する防疫救治作業手当の支給額を引上げ（日額：380円→1,470円）
</t>
    <phoneticPr fontId="2"/>
  </si>
  <si>
    <t>人材の確保・育成
・ 受験者の確保はもとより、合格者に道庁を選択してもらうためには、出身学校の卒業生が道の職場と仕事の魅力を直接学生に伝えるなど効果的な取組が重要。
・ 採用段階での辞退者を減らしていくため、道に就職したいと考える受験者を増やしていくことはもとより、合格者に対するフォローアップも重要。
・ 若年層職員の離職を防止するため、採用前の段階から道の役割や、より具体的な業務内容を情報発信し、入庁後における業務のミスマッチ改善などの取組が必要。</t>
    <phoneticPr fontId="2"/>
  </si>
  <si>
    <t>働き方改革の推進
・ 全ての対象職員において時間外勤務の上限が厳守されるよう、人員配置の柔軟な見直しや更なる業務の効率化・簡素化を進め、時間外勤務全体の抑制を徹底。
・ 勤務管理のシステムを十分に活用し、管理職員は部下職員の適切な業務マネジメントを、職員自身はセルフマネジメントを行い、時間外勤務縮減に確実につなげることが必要。
・ 教員が教員でなければできない業務に専念できる環境の整備のため、教員業務支援員をはじめ多様な外部人材の活用など、教員の負担軽減を加速化することが必要。
・ 勤務状況の把握や管理、執務環境の整備などの課題にも適切に対応しながら、テレワークの利点や効果を周知し、その活用をより一層促進することが必要。</t>
    <phoneticPr fontId="2"/>
  </si>
  <si>
    <t>勤務環境の整備
・ 男性の育児休業取得を更に加速化するため、育児休業中の職員の業務を代わって行う職員に対するインセンティブなどにより、職場環境を整えていくことが必要。</t>
    <phoneticPr fontId="2"/>
  </si>
  <si>
    <t>・ メンタルヘルス対策は、未然防止、早期発見・対応、復帰支援及び再発防止の各段階に応じ、対策内容の更なる充実に向けて、積極的に取り組むことが必要。
・ ハラスメント防止に向けて、部下や他所属の職員から多面的に評価する制度を活用するなど、ハラスメントに対して「気づき」を促し、対策を着実に進めていくことが必要。</t>
    <phoneticPr fontId="2"/>
  </si>
  <si>
    <t>全ての職員の活躍推進
・ 着実に女性登用を進めていくため、職員自身がキャリアビジョンを描き、持ち続けられるよう、多様な経験を積む機会を確保し、長期的な視点での人材育成の取組が重要。
・ 障がいのある職員の活躍推進について、法定雇用率の段階的な引き上げを踏まえ、引き続き、支援体制や職務環境の整備等、働きやすい職場づくりに取り組むことが必要。
・ 定年引上げによる60歳以上の職員の増加に伴い、地域別職員数のバランス確保や高齢層職員の培ってきた能力・経験の活用が必要。</t>
    <phoneticPr fontId="2"/>
  </si>
  <si>
    <t xml:space="preserve">俸給表及び期末・勤勉手当：2023年４月１日
特殊勤務手当：条例公布の日から
</t>
    <rPh sb="3" eb="4">
      <t>オヨ</t>
    </rPh>
    <rPh sb="23" eb="29">
      <t>トクシュキンムテアテ</t>
    </rPh>
    <rPh sb="30" eb="32">
      <t>ジョウレイ</t>
    </rPh>
    <rPh sb="32" eb="34">
      <t>コウフ</t>
    </rPh>
    <phoneticPr fontId="2"/>
  </si>
  <si>
    <t>10/6</t>
    <phoneticPr fontId="2"/>
  </si>
  <si>
    <t>あり</t>
    <phoneticPr fontId="2"/>
  </si>
  <si>
    <t>初任給を大卒 10,700 円、高卒 12,000 円引上げ、若年層に重点を置き、引上げ改定
（平均改定率：１級4.3％、２級2.5％、３級1.1％、４級0.4％、５～10 級0.3％）</t>
    <phoneticPr fontId="2"/>
  </si>
  <si>
    <t xml:space="preserve">大卒 10,700 円、
高卒 12,000 円引上げ
</t>
    <rPh sb="0" eb="1">
      <t>ダイ</t>
    </rPh>
    <phoneticPr fontId="2"/>
  </si>
  <si>
    <t>・初任給調整手当（医師・歯科医師）
手当額を国に準じて引上げ。上限月額 308,600 円→309,200 円
・在宅勤務等手当
人事院は本年の勧告において、在宅勤務等を中心とした働き方をする職員を対象とした在宅勤務等手当を新設することとしている。当該手当は、職員の経済的負担を軽減することにより在宅勤務を選択しやすいものとし、多様で柔軟な働き方の推進に資するものとなることから、必要な措置を検討する必要がある。
・会計年度任用職員の給与
総務省から発出された通知において、会計年度任用職員の給与改定については、常勤職員の取扱いに準じた改定が基本であるとされ、また、勤勉手当については、法令上、令和６年度から支給が可能となったことから、支給対象となる職員には
適切に支給すべきであるとされている。
引き続き会計年度任用職員制度を適切に運用していく必要がある。
・給与制度のアップデート
人事院は本年の勧告において、人材の確保、組織パフォーマンスの向上、働き方やライフスタイルの多様化の課題に給与面において対応するため、制度のアップデートを図る必要があるとして、令和６年に向けて検討を進めるとしており、国の状況を注視するとともに、公務運営上の取組と併せて、今後の給与制度の在り方について検討していく必要がある。</t>
    <phoneticPr fontId="2"/>
  </si>
  <si>
    <t xml:space="preserve">・多様で有為な人材の確保のための採用制度改革
多様で有為な人材を公務に誘引し、その確保に取り組むことが重要であることから、今後とも、広報活動を一層強化するとともに、最適な試験制度の構築に取り組み、民間人材の活用も含めた人材確保を図っていく必要がある。
① 広報活動の充実・強化
大学、民間の就職説明会の増加等に加え、職員が面談によりやりがいを伝える「千葉県職員しごとナビゲーター制度」を創設し、情報発信の強化に努めている。
② 民間人材の採用や企業研修による民間の知見の活用
ＤＸの推進をはじめ、民間の知見の活用が重要となる中、副業人材の採用を進めるとともに、職員の派遣研修を推進しているところであり、今後もこれらの取組等により、民間の知見を庁内で共有していくことが必要である。
③ 試験制度改革
これまでの見直しに続き、技術系職員について、専門性を確保しつつ、受験の負担軽減に配慮し、教養試験の廃止、ＳＰＩの導入など、受験者が能力を発揮しやすい試験制度に向けた的確な見直しを実施する必要がある。
④ 多様な人材に応じた採用の機会拡充・推進
従来の障害者雇用、就職氷河期世代採用に加え、退職した職員の再採用により、即戦力の確保、多様で柔軟な働き方の推進につなげていくことが必要である。
</t>
    <phoneticPr fontId="2"/>
  </si>
  <si>
    <t>・職員個々の成長を通じた組織パフォーマンスの向上施策
① 職員の自律的なキャリア形成・主体的な学びの促進
近年、若年層の職員が増加する一方、中堅層の職員が減少しており、このような状況において、将来に向かって組織力を高めていくことが課題となっている。
そのため、管理職等のマネジメント能力の更なる向上を図るとともに、職員自らが描いたキャリアビジョン実現のため、全職員に主体的な能力開発の機会を設け、学びが仕事にいかされることで多様なキャリアパスにつながり、更なる成長の意欲となる「学びと仕事の好循環」を形成させていくことが重要である。
② 組織パフォーマンス向上に資する人事管理の推進
組織がパフォーマンスを最大限に発揮するためには、職員個人の成長を組織としての課題解決能力の向上につなげていくためのきめ細かい人事管理がますます重要になる。
人事評価制度について、公正性、納得性を一層高め、評価結果を任用等の人事管理へ適切に活用し、さらに、時代の変化に対応できる戦略的な人材育成の道筋を職員に示すとともに、対話の実施により、一人ひとりのキャリアビジョンを職員と組織で共有するなど、伴走型のマネジメントに取り組むことが重要である。</t>
    <phoneticPr fontId="2"/>
  </si>
  <si>
    <t xml:space="preserve">・総実勤務時間の短縮
・長時間労働の是正
長時間労働の是正に向けて、管理監督者のもと職員一人ひとりが業務内容を整理・分析し、優先順位の明確化や取捨選択等を行い、業務改善の意識を持って取組を進めることが必要である。
管理監督者は業務配分に配慮するなどマネジメントの強化を図ることが求められる。
また、現在試行中の生成ＡＩなど進化するデジタル技術の活用も含め、業務の効率化を進め、職員の負担を軽減していくことも必要である。
これらの取組を進めてもなお恒常的に長時間の時間外勤務を命じざるを得ない場合には、業務量に応じた柔軟な人員配置と必要な人員の確保に努める必要がある。
・年次休暇及び夏季休暇の取得促進
職員が年５日以上の年次休暇を確実に取得できるよう、また、更なる取得促進に向け、休暇を取得しやすい環境づくりに取り組んでいく必要がある。
夏季休暇の取得期間については、国が見直しを実施することとした事情なども踏まえ、検討していく。
</t>
    <phoneticPr fontId="2"/>
  </si>
  <si>
    <t xml:space="preserve">・誰もが働きやすい勤務環境の実現
ア 仕事と家庭の両立支援
育児休業等の取得率向上に向けて、職員の理解促進や代替職員の確保など、取得しやすい勤務環境の整備が必要である。職員が安心して看護休暇等を取得できるよう、介護についての理解を深め、業務に関する情報の共有化などの取組を引き続き推進していくことが必要である。
イ 多様で柔軟な働き方の推進
多様で柔軟な働き方が一層可能となるよう、フレックスタイム制の導入を進めていくことが必要である。
ウ 障害のある職員の活躍を推進するための環境整備
障害のある職員が能力や適性を十分発揮できる環境の整備が重要である。
</t>
    <phoneticPr fontId="2"/>
  </si>
  <si>
    <t>・職員の健康管理
ア メンタルヘルスに関する取組の充実
メンタルヘルスプランに基づく予防等の取組の充実のほか、長期病休者のきめ細やかな職場復帰支援を行うことも必要である。
イ 長時間勤務を行った職員への適切な対応
医師の面接指導が重要であることを十分認識し、該当職員の面接指導を適切に実施する必要がある。
ウ 安全衛生管理体制の充実
産業医との連携や衛生委員会の適切な運営などにより、職員が健康で安全に働くことのできる職場環境づくりを進めていく必要がある。
・ハラスメント防止対策の推進
研修等により全ての職員の意識啓発を継続的に実施するとともに、管理監督者においては風通しの良い職場環境の醸成などハラスメントのない環境づくりを推進する必要がある。</t>
    <phoneticPr fontId="2"/>
  </si>
  <si>
    <t>10/6</t>
    <phoneticPr fontId="2"/>
  </si>
  <si>
    <t>あり</t>
    <phoneticPr fontId="2"/>
  </si>
  <si>
    <t>高卒初任給を12,000円、大卒初任給を 11,000 円引き上げる。</t>
    <phoneticPr fontId="2"/>
  </si>
  <si>
    <t>較差を解消するため、給料表の引上げ改定を行う。その際、国との均衡を勘案して、高卒初任給を12,000円、大卒初任給を 11,000 円引き上げる。これを踏まえ、若年層が在職する号給に重点を置き、そこから改定率を逓減させる形で全ての級号給において引上げ改定を行う。
・行政職給料表(1)以外の給料表
行政職給料表(1)との均衡を基本とし、引上げ改定を行う。
・定年前再任用短時間勤務職員の基準給料月額
行政職給料表(1)においては、国との均衡を基本とした改定を行うとともに、基準給料月額が各級の初号給を下回る場合には、当該級の初号給の給料月額と同額まで引き上げる。また、行政職給料表(1)以外
の給料表においても行政職給料表(1)との均衡を考慮し、所要の改定を行う。</t>
    <phoneticPr fontId="2"/>
  </si>
  <si>
    <t>・会計年度任用職員について
(ｱ) 給与改定の取扱い
本年４月に国の非常勤職員の給与に関する指針が改正され、常勤職員の給与が改定された場合、常勤職員の給与の改定に係る取扱いに準じて非常勤職員の給与の改定に努めることとなったことを踏まえ、本市においても、国の非常勤職員や本市の常勤職員との均衡の観点から、会計年度任用職員の給料等の改定を行う際の適用日等について検討していく必要がある。
(ｲ) 勤勉手当
令和６年４月１日に改正地方自治法が施行されること等に伴い、会計年度任用職員に対する勤勉手当の支給が可能となった。本市においても、国の非常勤職員や本市の常勤職員との均衡の観点を踏まえながら、期間率や成績率の取扱い、人事評価の結果を適切に反映させる方法等について検討を進め、適切に対応していく必要がある。
・社会と公務の変化に応じた給与制度の整備
人事院は、本年８月、公務員人事管理に関する報告の中で、社会と公務の変化に応じた給与制度の整備（いわゆる「給与制度のアップデート」）を行うための骨格案を示した。本市においても、国や他都市の動向を注視していくとともに、本市の給与制度の在り方について整理していく必要がある。</t>
    <phoneticPr fontId="2"/>
  </si>
  <si>
    <t>・人材の確保
民間企業の採用活動の早期化等が進む中、多様で有為な人材を確保するため、受験者の負担軽減に向けた試験制度の見直しや技術系職種への新たな試験の導入等により、受験者数の増加を図っていく。</t>
    <phoneticPr fontId="2"/>
  </si>
  <si>
    <t xml:space="preserve">・人材の育成
職員研修におけるオンラインと対面の使い分け、専門職種における局や所属を越えた人材育成など、職員の能力を高め、職員の成長が組織力向上につながるよう効果的に取組を進める必要がある。
・昇任制度の在り方
係長昇任選考及び主任昇任選考の見直しにより、昇任への不安感や仕事と家庭の両立に対する負担感等が軽減され、より責任のある職を目指す職員の増加や女性職員の一層の活躍を期待する。
・定年の引上げについて
来年４月から役職定年した職員の配置が行われるが、役割や責任を踏まえた適切な業務分担等に留意するとともに、課題を検証し、職員全体が意欲的に働くことのできる職場の実現に努められたい。
</t>
    <phoneticPr fontId="2"/>
  </si>
  <si>
    <t>・長時間勤務の是正
所属の内外に協力体制を構築することや、業務の平準化等の積極的な取組が必要である。特に教員の時間外在校等時間は看過できない状態であり、今後、国の動向を注視しつつ一層の取組の推進を求める。</t>
    <phoneticPr fontId="2"/>
  </si>
  <si>
    <t xml:space="preserve">・誰もが働きやすい職場環境づくり
働き方に関する価値観やライフスタイルが多様化する中、男性の育児休業の取得や障害者雇用を促進する取組など、ワーク・ライフ・バランスの実現や互いに理解し合える職場環境づくりを推進されたい。
</t>
    <phoneticPr fontId="2"/>
  </si>
  <si>
    <t>・メンタルヘルス対策
新本庁舎への移転を契機としたワークスタイル変革や、新型コロナウイルス感染症の５類移行後の状況変化など、職員のメンタルヘルスへの影響を把握し、実効性のあるメンタルヘルス対策を強く求める。
・ハラスメント対策
ハラスメントは、職員の能力発揮を妨げ、職場秩序の乱れ等につながることから、根絶に向けた強い意志を持って、相談窓口の設置や研修の実施など、予防から再発防止に至る一連の対策が必要である。</t>
    <phoneticPr fontId="2"/>
  </si>
  <si>
    <t>給料表：2023年４月１日
期末・勤勉手当：条例公布の日から</t>
    <rPh sb="0" eb="2">
      <t>キュウリョウ</t>
    </rPh>
    <rPh sb="2" eb="3">
      <t>ヒョウ</t>
    </rPh>
    <rPh sb="8" eb="9">
      <t>ネン</t>
    </rPh>
    <rPh sb="10" eb="11">
      <t>ガツ</t>
    </rPh>
    <rPh sb="12" eb="13">
      <t>ヒ</t>
    </rPh>
    <rPh sb="14" eb="16">
      <t>キマツ</t>
    </rPh>
    <rPh sb="17" eb="19">
      <t>キンベン</t>
    </rPh>
    <rPh sb="19" eb="21">
      <t>テアテ</t>
    </rPh>
    <rPh sb="22" eb="26">
      <t>ジョウレイコウフ</t>
    </rPh>
    <rPh sb="27" eb="28">
      <t>ヒ</t>
    </rPh>
    <phoneticPr fontId="2"/>
  </si>
  <si>
    <t>10/6</t>
    <phoneticPr fontId="2"/>
  </si>
  <si>
    <t>4.30月→4.40月
※期末手当及び勤勉手当に均等配分（0.05月ずつ）</t>
    <rPh sb="13" eb="15">
      <t>キマツ</t>
    </rPh>
    <rPh sb="15" eb="17">
      <t>テアテ</t>
    </rPh>
    <rPh sb="17" eb="18">
      <t>オヨ</t>
    </rPh>
    <rPh sb="19" eb="21">
      <t>キンベン</t>
    </rPh>
    <rPh sb="21" eb="23">
      <t>テアテ</t>
    </rPh>
    <rPh sb="24" eb="26">
      <t>キントウ</t>
    </rPh>
    <rPh sb="26" eb="28">
      <t>ハイブン</t>
    </rPh>
    <rPh sb="33" eb="34">
      <t>ツキ</t>
    </rPh>
    <phoneticPr fontId="2"/>
  </si>
  <si>
    <t xml:space="preserve">人事院勧告の内容に準じ、初任給をはじめ若年層に重点を置いて給料表を引上げ改定 </t>
    <phoneticPr fontId="2"/>
  </si>
  <si>
    <t>仕事と生活の両立支援
・男性職員の育児休業取得の促進に向け、夫婦交替での育児休業や男性職員の育児休業を取得しやすい職場環境づくりのための取組を進める必要。</t>
    <phoneticPr fontId="2"/>
  </si>
  <si>
    <t>柔軟な働き方の推進
・フレックスタイム制の導入やテレワークの拡大、ＩＣＴ活用による柔軟な働き方の推進は、職員の能力発揮やワーク・ライフ・バランス、健康確保に資するものであり、柔軟な働き方に対応した勤務時間制度を検討していく必要。
・時間外勤務の縮減等
時間外勤務の要因分析を踏まえた職員の適正配置、管理職員のマネジメント強化、デジタル技術活用等により時間外勤務の縮減に取り組む必要。
教育現場の実態をより把握し、様々な場における議論も踏まえ、教育委員会が学校と一丸となって、学校における働く環境の改善に取り組む必要 。</t>
    <phoneticPr fontId="2"/>
  </si>
  <si>
    <t xml:space="preserve">会計年度任用職員制度の運用
・各任命権者において、今般の地方自治法の改正や国の給与に係る取扱通知等に留意しながら、引き続き、適切に対応する必要。
</t>
    <phoneticPr fontId="2"/>
  </si>
  <si>
    <t xml:space="preserve">健康管理の推進
・ストレスチェックの活用や、職場環境が大きく変化した職員等に対する上司・同僚の適切なフォローなど、円滑なコミュニケーションを丁寧に進めることが重要。高齢層職員を含め全職員が心身ともに安心して働ける職場づくりに継続的・積極的に取り組むことが重要。
・ハラスメントの防止
職員一人ひとりがハラスメントについて理解を深めるとともに、ハラスメント・ゼロの職場づくりにより一層取り組む必要。 </t>
    <phoneticPr fontId="2"/>
  </si>
  <si>
    <t>人材の確保
・複雑化・高度化する行政ニーズに迅速に対応するため、社会人の採用、任期付職員の採用など、多様な採用制度を活用し、有為な人材を確保することが不可欠。
・能力実証の観点に留意しつつ採用試験の見直しを進め、ＳＰＩ３導入
・職種の拡大を検討競合する民間企業の採用手法や若年層を中心とした採用される側の人材の就労観、採用する側のニーズ等を踏まえながら課題整理等の取組を進める。</t>
    <phoneticPr fontId="2"/>
  </si>
  <si>
    <t>人材の育成等
・複雑化、多様化する行政課題の解決や、行政サービスの向上等のためには、新たな時代に対応した人材育成の在り方を検討し、取組を進めることが必要。
・人事評価制度は、職員の能力発揮、組織全体の活性化等に不可欠であることから、引き続き評価の公正性、透明性、客観性を確保し、適切に運用することが必要。
・女性職員がその個性と能力を十分発揮することは、多様化する行政ニーズに対応し、県全体の行政サービス向上に重要であることから、引き続き女性職員の活躍を推進する取組が必要。</t>
    <phoneticPr fontId="2"/>
  </si>
  <si>
    <t>再任用職員
2.25月→2.30月（0.05月）</t>
    <rPh sb="0" eb="1">
      <t>サイ</t>
    </rPh>
    <rPh sb="1" eb="3">
      <t>ニンヨウ</t>
    </rPh>
    <rPh sb="3" eb="5">
      <t>ショクイン</t>
    </rPh>
    <rPh sb="10" eb="11">
      <t>ツキ</t>
    </rPh>
    <rPh sb="16" eb="17">
      <t>ツキ</t>
    </rPh>
    <rPh sb="22" eb="23">
      <t>ツキ</t>
    </rPh>
    <phoneticPr fontId="2"/>
  </si>
  <si>
    <t>初任給を高卒約 8％[12,000 円]、大卒約 6％[10,700 円]の引上げ</t>
    <phoneticPr fontId="2"/>
  </si>
  <si>
    <t>10/6</t>
    <phoneticPr fontId="2"/>
  </si>
  <si>
    <t>行政職給料表は、人事院勧告の内容に準じ、以下のとおり初任給を引き上げるとともに、若年
層に重点を置いて引上げ改定
その他の給料表も、行政職給料表との均衡を考慮し引上げ</t>
    <phoneticPr fontId="2"/>
  </si>
  <si>
    <t xml:space="preserve">大学卒 185,200 円 → 196,200 円（＋11,000 円）
短大卒 167,100 円 → 179,100 円（＋12,000 円）
高校卒 154,600 円 → 166,600 円（＋12,000 円） </t>
    <phoneticPr fontId="2"/>
  </si>
  <si>
    <t xml:space="preserve">人材の確保
(1) 採用試験の見直し
多様で優秀な人材の確保に向けて、採用試験の総合的な見直しを更に推進。受験者にとってより受験しやすい試験内容への変更や試験実施時期の早期化など、見直しに関する具体的な施策について、引き続き検討を推進。
(2) 公務の魅力発信等の取組
技術系職種を希望する学生等に対し、本県の施策や職務の魅力を発信するとともに、技術系職員の人材確保の在り方について検討する必要。インターンシップでは、学生の興味や関心に応え、学生のキャリア支援や仕事のやりがいをイメージできるものとなるよう、更に研究を深める必要。
</t>
    <phoneticPr fontId="2"/>
  </si>
  <si>
    <t>人材の育成
・これまで以上に管理職の人材育成意識や職員自らのキャリア形成意識を高め、職員の業務遂行能力やマネジメント能力向上を図り、特に、若手職員向けの研修や管理職のキャリア支援力を向上させる取組を充実させる必要。
・戦略的にデジタル人材を育成するため、全職員に対して必要な知識・技術を学べる機会を充実させていく必要。
・引き続き、女性の活躍推進に向けて、女性職員の育成・登用を一層進めていく必要。
能力・実績に基づく人事管理の推進
・人事評価制度の運用実態の検証を続けながら、評価者の評価能力向上に資する研修の充実や評価者による丁寧なフィードバックを徹底し、より一層、透明性・納得性・客観性の確保に努める必要。</t>
    <phoneticPr fontId="2"/>
  </si>
  <si>
    <t>長時間労働の是正
・管理職員等のマネジメント力の強化を図るとともに、業務の合理化・効率化を一層推進する必要。
・引き続き、ＩＣＴの有効活用など様々な取組を進めながら、業務内容の見直しや事業の選択と集中を積極的に行い、公務能率の向上に努める必要。
・教育委員会においては、県及び各市町の教育委員会が連携し、勤務時間の適正な把握・管理を行い、学校における働き方改革を推進する必要。</t>
    <phoneticPr fontId="2"/>
  </si>
  <si>
    <t>仕事と家庭生活の両立支援
・夫婦が相互に協力して育児を担うことができるよう積極的に男性職員の育児休業の取得を促し、取得率の更なる向上を図る必要。
・子育てや介護に関する様々な両立支援のための制度が職員に広く活用されるよう、引き続き周知に努めるとともに、休暇・休業制度を利用しやすい環境づくりや意識啓発を推進していくことが重要。</t>
    <phoneticPr fontId="2"/>
  </si>
  <si>
    <t>職員の健康管理
・職員の健康の保持増進を図ることは、職員がその能力を十分に発揮し組織の力を最大限発揮するための基本であり、今後、高齢層職員の割合が増加していくことから、これまで以上に職員の健康管理施策を推進していくことが重要。
・引き続き、メンタルヘルス不調の未然防止や早期発見・早期対応につながる取組を実施していくとともに、休職した職員の円滑な職場復帰のための支援等を総合的に実施していく必要。
ハラスメント防止対策
・管理職員を始め全ての職員の意識啓発と知識の向上を図り、安心して相談できる良好な職場環境づくりを推進する必要。</t>
    <phoneticPr fontId="2"/>
  </si>
  <si>
    <t xml:space="preserve">・会計年度任用職員の給与
法改正及び総務省通知を踏まえ、会計年度任用職員の勤勉手当の支給及び給与改定の実施時期
等について検討する必要。
・給与制度の整備に向けた取組
人事院は、今後、給与制度を含む公務員人事管理の抜本的なアップグレードを実行予定
給与制度については、本年骨格案が示されており、本県においても、国の動向を注視しながら、適切に対応していく必要。
・初任給調整手当について
(ｱ) 医 療 職 給 料 表（ 一 ）の 適 用 を 受 け る 医師及び歯科医師に対する支給月額の限度を 41 5,600円とすること。
(ｲ) 医 療 職 給 料 表（ 一 ）以 外 の 給 料 表 の 適用を受ける医 師及び歯科医師で、医学又は歯学に関する専門的知識を必要
とする職を占めるものに対する支給月額の限度を 51,100円とすること。 </t>
    <phoneticPr fontId="2"/>
  </si>
  <si>
    <t>10/10</t>
    <phoneticPr fontId="2"/>
  </si>
  <si>
    <t>行政職給料表について、人事院勧告の改定内容に準じて、所要の改定を行うこと。
他の給料表は、行政職給料表との均衡を基本に改定すること。</t>
    <phoneticPr fontId="2"/>
  </si>
  <si>
    <t>給料表及び初任給調整手当：2023年４月１日
期末・勤勉手当：
（2023年12月期）2023年12月１日
（2024年度以降）2024年４月１日</t>
    <rPh sb="0" eb="2">
      <t>キュウリョウ</t>
    </rPh>
    <rPh sb="2" eb="3">
      <t>ヒョウ</t>
    </rPh>
    <rPh sb="3" eb="4">
      <t>オヨ</t>
    </rPh>
    <rPh sb="5" eb="12">
      <t>ショニンキュウチョウセイテアテ</t>
    </rPh>
    <rPh sb="17" eb="18">
      <t>ネン</t>
    </rPh>
    <rPh sb="19" eb="20">
      <t>ガツ</t>
    </rPh>
    <rPh sb="21" eb="22">
      <t>ヒ</t>
    </rPh>
    <rPh sb="23" eb="25">
      <t>キマツ</t>
    </rPh>
    <rPh sb="26" eb="28">
      <t>キンベン</t>
    </rPh>
    <rPh sb="28" eb="30">
      <t>テアテ</t>
    </rPh>
    <rPh sb="37" eb="38">
      <t>ネン</t>
    </rPh>
    <rPh sb="40" eb="41">
      <t>ガツ</t>
    </rPh>
    <rPh sb="41" eb="42">
      <t>キ</t>
    </rPh>
    <rPh sb="47" eb="48">
      <t>ネン</t>
    </rPh>
    <rPh sb="50" eb="51">
      <t>ガツ</t>
    </rPh>
    <rPh sb="52" eb="53">
      <t>ヒ</t>
    </rPh>
    <rPh sb="59" eb="61">
      <t>ネンド</t>
    </rPh>
    <rPh sb="61" eb="63">
      <t>イコウ</t>
    </rPh>
    <rPh sb="68" eb="69">
      <t>ネン</t>
    </rPh>
    <rPh sb="70" eb="71">
      <t>ガツ</t>
    </rPh>
    <rPh sb="72" eb="73">
      <t>ヒ</t>
    </rPh>
    <phoneticPr fontId="2"/>
  </si>
  <si>
    <t xml:space="preserve">・人材の確保
大学卒業程度採用試験において、民間企業で採用されている試験方式を導入し、新たな受験者層の掘り起こしや合格発表の早期化を図るとともに、一部の技術系職種で採用試験を２回実施するなど、様々な手段を講じて受験者の確保に取り組んでいるところであるが、県職員採用試験全体の受験者数が再び減少傾向となっているため、今後とも不断の試験制度の見直しを行うとともに、啓発・広報活動の一層の充実・強化を図っていく必要がある。
</t>
    <phoneticPr fontId="2"/>
  </si>
  <si>
    <t xml:space="preserve">・仕事と生活の両立支援
子育てや介護に関する各種制度がより有効に活用されるよう、引き続き職員への周知に努めるとともに、管理職員をはじめ職場全体で子育てや介護に対する理解を促進し、あわせて、子育てや介護中の職員が在籍する職場では、代替職員の配置等による業務執行体制を確保していくことが必要である。
</t>
    <phoneticPr fontId="2"/>
  </si>
  <si>
    <t xml:space="preserve">・時間外勤務の縮減
業務の的確な進行管理等のマネジメント強化を引き続き図るとともに、組織全体で行政のデジタル化をより一層推進することで業務の迅速化・効率化に取り組むなど、時間外勤務命令を必要最小限にとどめるため更なる取組の推進が必要である。
・柔軟な働き方の推進
時差出勤や在宅勤務等の取組が進む中、特にテレワークについては、危機事象発生時の安定的な業務継続やワーク・ライフ・バランスの推進に役立つものであるため、職員が利用しやすい環境となるよう、書類の電子化など行政のデジタル化を推進するにあたっての諸課題を分析・検証し、柔軟な働き方の選択肢の一つとして定着させていくことが重要である。
・年次休暇等の取得促進
職場での計画的な休暇取得促進の取組を進めることはもちろんのこと、休暇取得が進まない又は取得状況に偏りがある場合は、その要因を分析し有効な対策を講じるなど、各種休暇を取得しやすい職場環境づくりにこれまで以上に努める必要がある。
</t>
    <phoneticPr fontId="2"/>
  </si>
  <si>
    <t xml:space="preserve">・心身の健康づくり
今後とも、心身の不調が顕在化していないケースも含め、全ての職員の心身の健康を保持・増進するために、心身不調の早期発見を始めとする健康管理を徹底する必要がある。
なお、危機事象への対応を含む長時間労働は心身の健康保持に大きく影響を及ぼすものであるため、長時間労働による健康リスクの高い職員に対する面接指導を実施し、健康状態に留意して適切な支援を行っていく必要がある。
・ハラスメント防止対策
ハラスメントは、職員個人の尊厳を傷つけ能力発揮を妨げるにとどまらず、広く周囲へ悪影響を及ぼし、職場全体の生産性や士気の低下にもつながることから、確実になくしていかなければならない。職員が悩みや不満を相談しやすい環境を整備するとともに、管理職員等が職員からの相談に適切に対応するための研修を充実させるなど、有効な取組を行っていく必要がある。
</t>
    <phoneticPr fontId="2"/>
  </si>
  <si>
    <t>・会計年度任用職員制度の適正な運用
会計年度任用職員制度については、今後とも、適正な任用や勤務条件の確保など適切な制度の運用を図るとともに、人事評価制度を活用した効果的な人材育成を図る必要がある。</t>
    <phoneticPr fontId="2"/>
  </si>
  <si>
    <t>・人材の育成
人材の育成については、各職場におけるＯＪＴを機能させるとともに、仕事への意欲や能力を高めるための研修の実施、自己啓発等の支援など、継続的かつ計画的に推進していく必要がある。人事評価制度については、引き続き、効果的な人材育成や組織の活性化等につながるよう適切に取り組んでいく必要がある。
・定年の引上げによる高齢層職員の能力及び経験の活用
職員の定年が本年度以降、段階的に引き上げられることから、対象となる職員へ引き続き適切に情報提供を行うとともに、高齢層職員の能力及び経験を積極的に活用し、組織活力の維持・向上を図る必要がある。また、職員構成の高齢化や在職期間の長期化が進行すると見込まれることから、中長期的な視点に立った計画的な人材育成や若手・中堅職員も含めた人事管理の適正化等を図る必要がある。</t>
    <phoneticPr fontId="2"/>
  </si>
  <si>
    <t>・初任給調整手当
医師及び歯科医師の初任給調整手当について、人事院勧告に準じて引上げ。
・獣医師の給与
獣医師の安定的な確保のため、初任給調整手当の引上げについて早急に検討する必要がある。
・給与制度のアップデート
人事院は、給与制度のアップデートについて、本年の報告で骨格案を示し、令和６年に向けて一体的に検討作業を進めるとしており、引き続き国の検討状況や他の都道府県の動向を注視していく必要がある。</t>
    <phoneticPr fontId="2"/>
  </si>
  <si>
    <t>10/10</t>
    <phoneticPr fontId="2"/>
  </si>
  <si>
    <t>あり</t>
    <phoneticPr fontId="2"/>
  </si>
  <si>
    <t xml:space="preserve">・ 少子高齢化の進展、人口減への対応、デフレ経済からの脱却やデジタル化の加速化など複雑・高度化する行政課題や、多様化する県民ニーズに迅速かつ的確に対応するため、有為で多様な人材が不可欠である。
・ 県職員の人材の確保に向け、上級試験の受験上限年齢の引上げ、総合行政（デジタル）区分の新設のほか、民間の知見や幅広い社会経験を積極的に公務に取り入れるため、ＵＩＪターン希望者等や就職氷河期世代の人材の採用を開始し、対象職種の拡充を行ってきた。
・ 今年度は、試験公告日を前倒した上で、上級試験においては、申込受付期間の前倒しや長期化、技術系職種の教養試験の廃止や採用候補者名簿の有効期間の延長を実施した。また、初級試験については、総合土木の試験区分を新設し、就職氷河期世代を対象とした試験では、受験者の対象を全国に拡大するなど、受験者に寄り添った受験しやすい環境整備に努めたところである。
・ 民間企業の採用活動は更に早期化しており、人材獲得の厳しい競合の下、若年人口が減少する中で、今後の県政を担う優秀な人材を確保することは最重要課題の一つである。
・ 任命権者と連携しながら、社会情勢に対応した職員採用の在り方について、試験の実施時期や内容等の見直しを行い、申込者数の維持・回復につながる具体的な方策に着実に取り組むこととする。
・ 若年層職員の職場定着、離職防止にも取り組む必要がある。
</t>
    <phoneticPr fontId="2"/>
  </si>
  <si>
    <t xml:space="preserve">・ 人材確保事業については、ＳＮＳや動画など様々な手法を活用しながら、的確な情報提供や県職員の仕事の魅力をアピールできる機会の充実を図る。説明会やイベントにおいては、対面式とオンラインの両面の良い所を取り入れた上で、就職活動の早期化に対応した開催時期の設定、大学低学年や高校生へのアプローチの強化など、任命権者や関係部局と連携して、きめ細かく内容を充実・強化する。
・ 国や民間企業との人事交流は、多様な経験を有し、意欲・能力の高い人材を確保できる有用な方策であることから、引き続き、活用範囲の拡大を図る必要がある。
・ 障害者については、引き続き、障害に応じた合理的配慮に留意し、採用に努めていく必要がある。
・ 定年の段階的引上げに伴い、各任命権者においては、想定される業務量の推移や職員の年齢構成の平準化を十分に勘案の上、必要な新規採用を継続できる措置を講じる必要がある。
ＶＵＣＡ時代を乗り切る職員の育成
・ 時代に対応した人材が育成されるよう、新たな研修技法の開発・導入や研修内容･体系の充実を図っていく必要がある。
・ デジタルリテラシーを県の業務等に応用し、より質の高い行政サービスに変革していくことが必要である。
・ 優れた知見を習得し、良好なキャリア形成や組織の活性化を目指すため、他の都道府県、国・民間企業等との交流型の人材循環を引き続き推進していく必要がある。
人事評価制度の着実な推進
・ 質の高い行政サービスを提供するため、目標によるマネジメント手法により、効果的・効率的な仕事の進め方の定着や職員の能力開発、能力・業績に基づいた処遇の実現により、職務遂行意欲を高めることが必要である。
・ 知事部局では、業績評価制度を実施し、結果を昇給及び勤勉手当に反映するとともに、能力評価も実施している。教育委員会では、「目標達成度による教員評価」を実施している。
・ 人事評価制度の適切な運用のためには、評価者と被評価者のそれぞれが組織目標を理解した上で、管理職員においては、業務の進捗状況の把握にとどまらず、効果的・効率的な業務の進め方や今後のキャリア形成に資する助言・指導を行うことが重要である。任命権者においては、これらの評価制度の公正性・透明性・納得性を確保した上で、常に、課題がないか検証しながら、着実な推進に取り組む必要がある。
</t>
    <phoneticPr fontId="2"/>
  </si>
  <si>
    <t xml:space="preserve">ライフイベント（妊娠、出産、育児等）と仕事の両立支援の推進
・ ワーク・イン・ライフの実現や女性活躍推進の観点等から、ライフイベント（妊娠、出産、育児等）と仕事の両立支援制度が適切に活用されるようにすることの重要性は、ますます高まっている。
・ 男性職員による育児休業取得率の政府目標が引き上げられ、本県においても、数値目標に向けてより一層の取組が求められる。
・ 妊娠、出産、育児・介護等と仕事の両立支援制度が職員に広く活用されるよう、制度を利用しやすい勤務環境を整備することが必要である。また、職員の自律的・主体的かつ継続的な自己研鑽を促進するため、リスキリングやリカレント教育、社会貢献活動など職員のワーク・イン・ラ
イフを支援する制度についても、利用しやすい勤務環境づくりが必要である。
</t>
    <phoneticPr fontId="2"/>
  </si>
  <si>
    <t>メンタルヘルス対策等
・ 職員個々のウェルビーイングを実現するためには、各自の健康増進を重視し、これに積極的に取り組むことにより、能率的で活力ある公務組織の確立や質の高い行政サービスの提供を目指すという、公務版の「健康経営」の視点に立った健康管理施策の推進が極めて重要である。
・ 任命権者や管理監督者は、知事部局において本年６月から導入されている「勤務間インターバル試行制度」をはじめ、退勤から出勤までの間に一定の休息時間を確保すること等、職員の心身両面の健康が保持されるよう、十分配慮することが必要である。
・ 長時間勤務を行った職員に対する医師等による面接指導については、今後も、確実に受診させるなど、適切な対応に努める必要がある。
・ 今後、高齢層職員や女性職員の割合が増加することに加え、時間や場所に制約を受けない柔軟で多様な働き方が進展していくことも念頭に置きつつ、職員の健康管理施策を一層推進する必要がある。
ゼロ・ハラスメントに向けた取組
・ セクシュアル・ハラスメント、パワー・ハラスメント、マタニティ・ハラスメント等については、各任命権者においては、防止マニュアルの周知・活用や相談窓口の設置、管理監督者への研修実施などの取組が進められているところであり、引き続き、相談体制の充実などに取り組むことが必要である。
・ 本委員会においても、地方公務員法に基づき設置している苦情相談窓口の周知・応対を行っているところであり、引き続き、ハラスメント対策を進めていく。</t>
    <phoneticPr fontId="2"/>
  </si>
  <si>
    <t xml:space="preserve">長時間勤務の改善等
・ 長時間勤務の改善は、職員の健康保持・睡眠時間の確保、勤労意欲・活力の維持、業務の質や生産性の向上、有為で多様な人材の確保に加え、職員のウェルビーイングの実現といった観点から、非常に重要な課題であり、①勤務時間の適正な把握、②任命権者、管理監督者（服務監督者）、職員の意識改革、③業務改革等の実行や徹底に継続して取り組むことが必要である。
・ 各任命権者においては、時間外勤務が発生する要因を整理・分析し、業務の効率化や業務量の平準化に一層努めることを強く求める。
・ 本委員会は、労働基準監督機関として、研究機関や県立学校等に対し、訪問・書面調査のほか、制度周知や必要な助言、指導を行っており、国の取組なども参考とし、引き続き、各任命権者の上限時間等の制度の運用状況や長時間勤務の縮減に向けた取組を注視し、併せて制度周知や必要な助言、指導を実施していく。
勤務時間の適正な把握・管理
・ 管理監督者・服務監督者による勤務時間の把握・管理は、職員の健康管理をはじめ、長時間勤務の発生要因の整理・分析、業務の効率化・平準化、改善を進めていくための基礎として必要不可欠であるとともに、労働法制上求められる使用者としての職員に対する安全配慮に関する責務であることから、引き続き、勤務時間の適正な把握に努めていく必要がある。
・ 時間や場所にとらわれない柔軟で多様な働き方の普及・実現に向け、デジタルツール等の活用により効率的に勤務時間を把握・管理できる環境を整備していく必要がある。
・ 任命権者による「他律的業務の比重が高い部署」の指定は、業務の実態に即して必要最小限とすることが求められる。
業務改革等の徹底と業務量に応じた必要な人員の確保
・ 県では、知事を本部長とする「ＤＸ・働き方改革推進本部」を設置し、行政及び産業・地域社会におけるＤＸと働き方改革を推進している。テクノロジーを活用した働き方改革を推進する働き方改革ラボの取組や、ビジネスチャット、ＩＣＴ、ＡＩ、ＲＰＡなどのツールを活用した効果的、効率的な業務の好事例を継続して横展開していくことが重要である。
・ 今後とも、組織全体として、業務の廃止・削減・統合・合理化・簡素化、アナログ規制の見直しや外部委託を一層進めるとともに、臨機応変な人員配置、任期付職員、会計年度任用職員の活用など柔軟な人員配置などにより、職員の負担を軽減することが重要である。
・ 各任命権者においては、こうした取組と併せ、業務の見直し等を進めてもなお恒常的に長時間の超過勤務を命じざるを得ない職場については、業務量に応じた必要な人員を確保することを求める。
・ 各任命権者においては、引き続き年次休暇の計画的な取得促進などに努め、職員のウェルビーイングの実現の観点から、長時間勤務の縮減や働きやすさ、健康管理に資する好事例を横展開するなど、実効性のある取組を進めていく必要がある。
</t>
    <phoneticPr fontId="2"/>
  </si>
  <si>
    <t>給料表：2023年４月１日
期末・勤勉手当：
（2023年12月期）2023年12月
（2024年度以降）2024年４月１日</t>
    <rPh sb="0" eb="2">
      <t>キュウリョウ</t>
    </rPh>
    <rPh sb="2" eb="3">
      <t>ヒョウ</t>
    </rPh>
    <rPh sb="8" eb="9">
      <t>ネン</t>
    </rPh>
    <rPh sb="10" eb="11">
      <t>ガツ</t>
    </rPh>
    <rPh sb="12" eb="13">
      <t>ヒ</t>
    </rPh>
    <rPh sb="14" eb="16">
      <t>キマツ</t>
    </rPh>
    <rPh sb="17" eb="19">
      <t>キンベン</t>
    </rPh>
    <rPh sb="19" eb="21">
      <t>テアテ</t>
    </rPh>
    <rPh sb="28" eb="29">
      <t>ネン</t>
    </rPh>
    <rPh sb="31" eb="32">
      <t>ガツ</t>
    </rPh>
    <rPh sb="32" eb="33">
      <t>キ</t>
    </rPh>
    <rPh sb="38" eb="39">
      <t>ネン</t>
    </rPh>
    <rPh sb="41" eb="42">
      <t>ガツ</t>
    </rPh>
    <rPh sb="48" eb="50">
      <t>ネンド</t>
    </rPh>
    <rPh sb="50" eb="52">
      <t>イコウ</t>
    </rPh>
    <rPh sb="57" eb="58">
      <t>ネン</t>
    </rPh>
    <rPh sb="59" eb="60">
      <t>ガツ</t>
    </rPh>
    <rPh sb="61" eb="62">
      <t>ヒ</t>
    </rPh>
    <phoneticPr fontId="2"/>
  </si>
  <si>
    <t>人事院勧告による俸給表に準じて給料表を改定
（初任給を始め若年層に重点を置き、そこから改定率を逓減させる形で引上げ改定）</t>
    <phoneticPr fontId="2"/>
  </si>
  <si>
    <t>大学卒業程度の初任給を10,700 円、高校卒業程度の初任給を12,000 円引き上げ</t>
    <phoneticPr fontId="2"/>
  </si>
  <si>
    <t xml:space="preserve">・ 行政職給料表について、大学卒業程度の初任給を10,700 円、高校卒業程度の初任給
を12,000 円引き上げることとし、これを踏まえ、若年層の職員が在職する号給に重点を置き、所要の改定を行うこととする。
 ・ 他の給料表も、行政職給料表との均衡を基本に改定を行うこととする。 </t>
    <phoneticPr fontId="2"/>
  </si>
  <si>
    <t xml:space="preserve">能力及び実績に基づく人事管理の推進
・ 人事評価者を対象とする研修の充実を図ることにより、評価能力の向上を進め、人事評価の客観性や納得性をより一層高めるとともに、求められる役割の認識を深めさせ、人事評価を通じた人材育成がより効果的なものとなるよう努めること。
・ 人事評価制度について、本県における制度の運用状況や国の人事評価制度を踏まえ、本県の状況に応じた必要な見直しを行い、引き続き、能力及び実績に基づく適切な人事管理を進めること。
</t>
    <phoneticPr fontId="2"/>
  </si>
  <si>
    <t xml:space="preserve">多様で有為な人材の確保及び育成
・ 本委員会は、多様で有為な人材の確保を図るため、任命権者とより緊密に連携をとり、試験制度の改善と効果的な採用広報活動に取り組む。
・ 業務を通じた幅広い業務遂行能力の習得や職務別・階層別の研修を実施するとともに、人事評価制度を適切に運用することで、職員の能力や意欲の向上を図るなど、長期的な視点から、人材育成により一層努めること。
・ 若手・中堅職員の離職者数が増加傾向にあることから、任命権者においては、その要因の把握に努めるとともに、離職の防止並びに離職した職員を再び受け入れる仕組みなど、新たな人材確保策の検討を行うこと。
定年の引上げ
・ 該当する職員に対し、適切に情報提供を行うとともに、職員がこれまで培った知識や経験等を十分に活用できるよう、職員がモチベーションを持続できる環境の整備や、個々の適性や能力に応じた人事配置を行うこと。
</t>
    <phoneticPr fontId="2"/>
  </si>
  <si>
    <t>・働き方改革と勤務環境の整備
職員の能力と意欲を十分に引き出すためには、仕事と生活の調和（ワーク・ライフ・バランス）を図り、健康で豊かな生活を送る時間が確保できる勤務境を整備することが重要である。
働き方に関する価値観やライフスタイルが多様化する中、総実勤務時間の縮減や柔軟で多様な働き方の推進等、働き方改革に取り組むことは、職員のワーク・ライフ・バランスの実現はもとより、多様で有為な人材の確保にもつながる。
仕事と家庭の両立支援の推進
・ 男性職員の育児休業の取得率は、他の都道府県と比較して低い水準にある。
・ 育児休業等の取得を希望する職員が、躊躇することなく取得できるよう代替職員の配置などの環境整備をすること。
・ 職員がライフスタイルに応じて必要とする制度を活用できるよう、仕事と家庭の両立支援のための制度の周知・啓発を行うなど、引き続き環境整備を進めること。</t>
    <phoneticPr fontId="2"/>
  </si>
  <si>
    <t>時間外勤務
・ 新型コロナウイルス感染症やアサリ産地偽装問題等の対応は落ち着きを取り戻しつつある中で、行動制限緩和による様々な活動再開への対応が必要となり、僅かに増加した。
・ 特例業務の範囲は必要最小限のものとしなければならないことに留意しつつ、上限を超えて時間外勤務を命じた場合の要因の整理、分析等を踏まえた適切な対策を講じること。
・ 客観的な記録を基礎として職員の勤務時間を適正に把握することを徹底した上で、業務の削減・平準化、デジタル化の推進による業務の効率化、繁忙な部署への弾力的な人員配置等、時間外勤
務縮減に向けた取組を一層進めること。
・ 本委員会としても、任命権者の時間外勤務命令上限規制の運用や遵守状況等を把握し、指導・助言する。
年次有給休暇の取得
・ 計画的取得の推奨、意識啓発、管理職の率先取得等による、取得しやすい職場環境づくりに一層取り組むこと。
柔軟で多様な働き方の推進
・ 時差出勤や在宅勤務等の柔軟で多様な働き方について、それぞれの職場や職務内容に応じた取組の効果や課題を検証し、職員が利用しやすい環境を整備すること。
・ 障がいのある職員が能力を最大限発揮できるよう合理的配慮を行い、勤務環境の充実を引き続き図ること。</t>
    <phoneticPr fontId="2"/>
  </si>
  <si>
    <t xml:space="preserve">職員の健康管理
・ 長時間労働の縮減を推進するとともに、産業医などによる面接指導やストレスチェックの活用を積極的に行うなど、職員の健康管理を徹底すること。
ハラスメントの防止
・ 性的指向及びジェンダーアイデンティティの多様性に関する理解の増進に取り組むこと。
・ 管理監督者及び相談員を対象とした研修の充実や相談体制の周知に取り組むとともに、職員一人ひとりがハラスメントへの関心と理解を深め、ハラスメントのない良好な職場環境を確保すること。
</t>
    <phoneticPr fontId="2"/>
  </si>
  <si>
    <t xml:space="preserve">会計年度任用職員等の勤務条件
・ 会計年度任用職員については、常勤職員や国の非常勤職員との均衡を保つため、常勤職員の給与の改定に準じて改定すること及び勤勉手当を導入することについて検討すること。
・ 臨時的任用職員については、常勤職員との均衡及び勤務の内容を踏まえ、適正な処遇が確保できるよう、引き続き検討すること。
</t>
    <phoneticPr fontId="2"/>
  </si>
  <si>
    <t xml:space="preserve">初任給調整手当について
ア 医療職給料表（１）の適用を受ける医師及び歯科医師に対する支給月額の限度を415,600円とすること。
イ 獣医師に対する支給月額の限度を 45,500円とすること。
</t>
    <phoneticPr fontId="2"/>
  </si>
  <si>
    <t>給料表及び初任給調整手当：2023年４月１日
通勤手当：2023年6月1日
期末・勤勉手当：
（2023年12月期）2023年12月1日
（2024年度以降）2024年４月１日</t>
    <rPh sb="0" eb="2">
      <t>キュウリョウ</t>
    </rPh>
    <rPh sb="2" eb="3">
      <t>ヒョウ</t>
    </rPh>
    <rPh sb="3" eb="4">
      <t>オヨ</t>
    </rPh>
    <rPh sb="5" eb="12">
      <t>ショニンキュウチョウセイテアテ</t>
    </rPh>
    <rPh sb="17" eb="18">
      <t>ネン</t>
    </rPh>
    <rPh sb="19" eb="20">
      <t>ガツ</t>
    </rPh>
    <rPh sb="21" eb="22">
      <t>ヒ</t>
    </rPh>
    <rPh sb="23" eb="25">
      <t>ツウキン</t>
    </rPh>
    <rPh sb="25" eb="27">
      <t>テアテ</t>
    </rPh>
    <rPh sb="32" eb="33">
      <t>ネン</t>
    </rPh>
    <rPh sb="34" eb="35">
      <t>ガツ</t>
    </rPh>
    <rPh sb="36" eb="37">
      <t>ニチ</t>
    </rPh>
    <rPh sb="38" eb="40">
      <t>キマツ</t>
    </rPh>
    <rPh sb="41" eb="43">
      <t>キンベン</t>
    </rPh>
    <rPh sb="43" eb="45">
      <t>テアテ</t>
    </rPh>
    <rPh sb="52" eb="53">
      <t>ネン</t>
    </rPh>
    <rPh sb="55" eb="56">
      <t>ガツ</t>
    </rPh>
    <rPh sb="56" eb="57">
      <t>キ</t>
    </rPh>
    <rPh sb="62" eb="63">
      <t>ネン</t>
    </rPh>
    <rPh sb="65" eb="66">
      <t>ガツ</t>
    </rPh>
    <rPh sb="67" eb="68">
      <t>ニチ</t>
    </rPh>
    <rPh sb="74" eb="76">
      <t>ネンド</t>
    </rPh>
    <rPh sb="76" eb="78">
      <t>イコウ</t>
    </rPh>
    <rPh sb="83" eb="84">
      <t>ネン</t>
    </rPh>
    <rPh sb="85" eb="86">
      <t>ガツ</t>
    </rPh>
    <rPh sb="87" eb="88">
      <t>ヒ</t>
    </rPh>
    <phoneticPr fontId="2"/>
  </si>
  <si>
    <t>有為な人材の確保
・公務員志望者が減少し、技術系職種を中心に人材確保が厳しい中、採用の在り方の見直しや採用広報活動を効果的に行う必要がある。
・複雑化・多様化する行政課題への対応等のため、国、関係団体等からの専門的知見を有する人材活用が求められる。
多様な職員の活躍促進
・性別、年齢、障がいの有無等にかかわらず、全ての職員が能力を発揮できる環境整備が求められる。
・若手職員の意欲や熱意を尊重して組織として支援すること、女性職員に対し早期からキャリア形成のための経験等を付与すること、障がいのある職員が能力を最大限発揮できる勤務環境を整備すること、高齢層職員の知識・経験の活用に向け個々の適性、健康状態等に応じた業務配置を行うこと等が求められる。</t>
    <phoneticPr fontId="2"/>
  </si>
  <si>
    <t>職員一人一人の成長支援
・新しい時代の要請に対応し、質の高い行政を行うためには職員一人一人が資質･能力を高めていく必要がある。
・デジタル化の推進等様々な行政課題に対応するためにも、職員のリスキリングを支援し、学びと仕事の好循環を確立することが求められる。
・自律的な学びや新人職員への丁寧なサポートをはじめ職場におけるＯＪＴを通じて、職員相互に成長し合うことが求められる。</t>
    <phoneticPr fontId="2"/>
  </si>
  <si>
    <t>ワーク・ライフ・バランスの推進
・多様化していく職員のライフスタイルに対応するため、勤務形態の選択に関してより柔軟な運用を行うなど、働き方の選択の幅を広げていく必要がある。
・フレックスタイム制や勤務間インターバル制度の導入については、試行・検証を行い、国や先行する他の都道府県の課題分析等も参考に、慎重に検討する必要がある。
・両立支援制度については、本委員会としても、任命権者と連携し、職員のニーズの把握と制度の充実に向けた検討を進めていく。</t>
    <phoneticPr fontId="2"/>
  </si>
  <si>
    <t>長時間労働の是正
・超過勤務の上限規制について、より厳格な運用を行うとともに、特例業務に係る超過勤務の要因を分析し、検証結果を効果的に活用する必要がある。
・部局長による業務の大胆な見直し等、トップマネジメントの役割強化を求める。
・組織全体として、業務量に応じた必要人員の確保と人員配置の最適化を求める。
・本委員会としても、超過勤務の実態調査と必要な指導を強化していく</t>
    <phoneticPr fontId="2"/>
  </si>
  <si>
    <t>・行政職給料表
人事院勧告の内容や本県における公民較差を踏まえ検討した結果、初任給を含む若年層の改定を重点的に行った人事院勧告に準じて引上げ
・その他の給料表
行政職給料表との均衡を基本に引上げ</t>
    <phoneticPr fontId="2"/>
  </si>
  <si>
    <t>(ｱ) 初任給調整手当
医師については、医療職給料表（一）の改定状況を勘案し、支給月額の限度を引上げ414,800円→ 415,600円
(ｲ) 通勤手当
交通機関等利用者に対する通勤手当についての支給の限度額の廃止
・給与に関する諸課題
⑴ 在宅勤務等手当について
地方自治法の改正や他の都道府県の動向を十分注視する必要がある。
⑵ 教員の給与制度について
国において見直しが検討されているところであり、その動向を注視し、教育委員会と連携しながら研究していく必要がある。
⑶ 社会と公務の変化に応じた給与制度の整備について
国における、給与制度のアップデートや他の都道府県の動向を注視し、本県の実情を踏まえながら研究していく必要がある。
⑷ 定年前再任用短時間勤務職員等の給与制度について
国や他の都道府県の動向を注視し、任命権者と連携しながら研究していく必要がある。</t>
    <phoneticPr fontId="2"/>
  </si>
  <si>
    <t>4.40月→4.50月
※勤勉手当に配分（0.1月）</t>
    <phoneticPr fontId="2"/>
  </si>
  <si>
    <t>10/10</t>
    <phoneticPr fontId="2"/>
  </si>
  <si>
    <t>あり</t>
    <phoneticPr fontId="2"/>
  </si>
  <si>
    <t>人事院勧告（行政職俸給表（一））に準じて初任給を始め若年層に重点を置いて全体を引上げ（最大12,000円最小1,000円）
（平均改定率：全体 0.9％［１級 5.1％、２級 2.5％、３級 0.8％、４級以上 0.3％］）</t>
    <phoneticPr fontId="2"/>
  </si>
  <si>
    <t>（改定例）
Ⅰ類（大学卒）の初任給 190,200円 → 200,900円（10,700円引上げ）
Ⅱ類（短大卒）の初任給 171,200円 → 183,200円（12,000円引上げ）
Ⅲ類（高校卒）の初任給 157,900円 → 169,900円（12,000円引上げ）</t>
    <phoneticPr fontId="2"/>
  </si>
  <si>
    <t xml:space="preserve">・人材の確保
人材確保については、本県においても深刻な状況が続いており、任命権者と一体となって取り組むことが必要。
より幅広く採用活動を展開していくとともに、優秀な人材を採用するための具体的な採用活動のあり方の議論や採用試験制度の見直しに取り組んでいく。
</t>
    <phoneticPr fontId="2"/>
  </si>
  <si>
    <t>・組織力向上に資する人材育成
能力・実績に基づく人事管理は、職員の士気を高めその能力を最大限に発揮させるとともに、人材育成に資するものであり、職員の成長と組織力向上のために重要。
公正な人事評価やきめ細かな指導・助言により職員の納得感を向上させるとともに、任命権者においては、引き続き、効果的な研修の実施などが求められる。</t>
    <phoneticPr fontId="2"/>
  </si>
  <si>
    <t>・時間外勤務の縮減
時間外勤務の縮減は、職員の心身の健康保持や公務能率の向上、仕事と生活の両立支援の推進に資するもの。
引き続き、管理監督職は仕事の見直しや業務の平準化、任命権者は柔軟な人員配置や必要な人員確保に努めることが必要。加えて、職員の健康確保に最大限の配慮を行うことを、本委員会としては引き続き求める。
・多様で柔軟な働き方の推進
多様で柔軟な働き方の推進は、職員がやりがいを持って生き生きと働くことにより、職員の能力を最大化し、組織における公務能率の向上に資するもの。
任命権者においては、引き続き、行政サービスの提供に支障を与えることなく、適正な制度運用と利用しやすい環境づくりに努めていくことが必要。
ア　テレワークの推進
テレワークの推進は、ワーク・ライフ・バランスの充実や災害時等における行政機能の維持、職場の魅力向上等に資することから、更に推進・定着を図っていくことが必要。なお、在宅勤務等手当については、手当導入の必要性も含めて検討していく。
イ　フレックスタイム制の活用
任命権者においては、引き続き、制度の周知や適正な勤務時間管理のもとで制度の運用に努めるとともに、国における制度改正の概要や他の都道府県の動向を注視し、必要に応じた制度の見直し等の検討が必要。</t>
    <phoneticPr fontId="2"/>
  </si>
  <si>
    <t>・仕事と生活の両立支援
仕事と生活の両立支援は、人材確保やキャリア形成支援の観点からも重要であることから、任命権者においては、職員が円滑に各種制度を利用できるよう、制度の周知や職場としての支援体制を整備していくことが必要。
男性職員の育児に伴う休暇・休業の取得については、その意義を踏まえた上での計画的な取得及び更なる取得率向上に努めることが必要。</t>
    <phoneticPr fontId="2"/>
  </si>
  <si>
    <t>給料表及び初任給調整手当：2023年４月１日
期末・勤勉手当：
（2023年12月期）2023年12月1日
（2024年度以降）2024年４月１日</t>
    <rPh sb="0" eb="2">
      <t>キュウリョウ</t>
    </rPh>
    <rPh sb="2" eb="3">
      <t>ヒョウ</t>
    </rPh>
    <rPh sb="3" eb="4">
      <t>オヨ</t>
    </rPh>
    <rPh sb="5" eb="10">
      <t>ショニンキュウチョウセイ</t>
    </rPh>
    <rPh sb="10" eb="12">
      <t>テアテ</t>
    </rPh>
    <rPh sb="17" eb="18">
      <t>ネン</t>
    </rPh>
    <rPh sb="19" eb="20">
      <t>ガツ</t>
    </rPh>
    <rPh sb="21" eb="22">
      <t>ヒ</t>
    </rPh>
    <rPh sb="23" eb="25">
      <t>キマツ</t>
    </rPh>
    <rPh sb="26" eb="28">
      <t>キンベン</t>
    </rPh>
    <rPh sb="28" eb="30">
      <t>テアテ</t>
    </rPh>
    <rPh sb="37" eb="38">
      <t>ネン</t>
    </rPh>
    <rPh sb="40" eb="41">
      <t>ガツ</t>
    </rPh>
    <rPh sb="41" eb="42">
      <t>キ</t>
    </rPh>
    <rPh sb="47" eb="48">
      <t>ネン</t>
    </rPh>
    <rPh sb="50" eb="51">
      <t>ガツ</t>
    </rPh>
    <rPh sb="52" eb="53">
      <t>ニチ</t>
    </rPh>
    <rPh sb="59" eb="61">
      <t>ネンド</t>
    </rPh>
    <rPh sb="61" eb="63">
      <t>イコウ</t>
    </rPh>
    <rPh sb="68" eb="69">
      <t>ネン</t>
    </rPh>
    <rPh sb="70" eb="71">
      <t>ガツ</t>
    </rPh>
    <rPh sb="72" eb="73">
      <t>ヒ</t>
    </rPh>
    <phoneticPr fontId="2"/>
  </si>
  <si>
    <t>初任給調整手当
医師の適切な給与水準を確保するため、人事院勧告に準じて支給上限額を改定。
医療職給料表（一）適用者の支給上限額 414,800円 → 415,600円（800円引上げ）
・会計年度任用職員の勤勉手当
地方自治法の改正を踏まえ、会計年度任用職員に対する勤勉手当の取扱いについて検討が必要。支給する場合には、支給対象者や支給月数、人事評価の方法等について、職務内容や勤務実態等を踏まえた上で常勤職員との権衡を考慮することが必要。
・給与制度のアップデート
人事院が示した「給与制度のアップデート」は、本県においても同様に検討する必要があるため、今後の国の動向等を注視し、調査研究していく。</t>
    <phoneticPr fontId="2"/>
  </si>
  <si>
    <t>・心と体の健康づくりの推進
長期の病気休暇の取得や休職をしている職員は増加傾向にあり、任命権者においては引き続き職員のメンタル不調の未然防止に努めていくことが重要。
管理監督職においては、日頃から、職員との意思疎通を図り、職員の心身の状況等を適切に把握することが求められる。高齢層職員の増加や様々な事情を有する職員を考慮し、身体的な健康にも目を向けることが必要。
・ハラスメント防止対策
職場におけるハラスメントは、職員の尊厳を傷つけ、その能力の発揮を妨げ、職場の活力と機能の低下をもたらすもの。任命権者においては、引き続き、職員一人一人の意識向上のため、各種のハラスメント防止対策を充実・強化し、有効に機能させることが必要。</t>
    <phoneticPr fontId="2"/>
  </si>
  <si>
    <t>10/11</t>
    <phoneticPr fontId="2"/>
  </si>
  <si>
    <t>(ア) 行政職給料表
国家公務員の行政職俸給表（一）に準じて初任給を始め１級から３級までに重点を置いて給料表の給料月額を引上げ
(イ) 行政職給料表以外の給料表
行政職給料表との均衡を基本に引上げ</t>
    <phoneticPr fontId="2"/>
  </si>
  <si>
    <t>・初任給調整手当の改定
医師等の初任給調整手当を引上げ
・在宅勤務等手当の新設
住居その他これに準ずる場所で、一定期間以上継続して１月当たり10日を超えて正規の勤務時間の全部を勤務することを命ぜられた職員について、光熱・水道費等の負担軽減のため、月額3,000円を支給。
・フレックスタイム制の導入
勤務時間の総量を維持した上で、職員の申告により勤務時間を設定できるようにすること。
週１日を限度に勤務時間を割り振らない日を設定できるようにすること。</t>
    <phoneticPr fontId="2"/>
  </si>
  <si>
    <t>人材の確保及び育成
・ 職員採用Ⅰ種試験の受験者数は近年、減少傾向。和歌山県職員の仕事の魅力ややりがいについて情報発信の強化を図る等、引き続き効果的な採用試験の実施について検討。
・ 採用後の人材育成には、管理職が職員のキャリア形成を支援する取組を定着させるとともに若手職員の早期退職を防止するため、明確なキャリアパスの提示や働き方改革に取り組むことが必要。</t>
    <phoneticPr fontId="2"/>
  </si>
  <si>
    <t>長時間労働の是正等
(ア) 超過勤務の縮減
・ 人事委員会規則で定められた超過勤務の上限の超過や特例業務未処理が多数存在。
・ 超過勤務を正確に把握・管理するため客観的な記録を基礎とした勤務時間管理に移行することが必要。
(イ) 教育職員の働き方改革の推進
・ 教育委員会は、長時間労働の是正について具体的な成果を出しておらず、「教職員等の働き方改革推進プラン」の目標達成のため、対策を講じることが必要。
(ウ) 年次有給休暇の取得促進等
・ 取得日数は増加しているが、知事部局と教育委員会では 特定事業主行動計画の目標に達していないため、計画的・連続的取得の促進に引き続き取り組むことが必要。
柔軟な働き方の推進
(ア) テレワークの推進
・ 業務プロセスの変革やＤＸの推進など働き方そのものの見直しを行い、テレワークを推進していくことが必要。
(イ) フレックスタイム制の導入
 ・ 国や他の地方公共団体で導入・利用されていること、民間においても勤務時間の柔軟化が進んでいることから導入。
(ウ) 勤務間インターバル制の導入
 ・ 人事委員会規則に新たな努力義務の規定を設け、業務体制の見直しや時差勤務の積極的な活用、業務合理化等による超過勤務の縮減等により実現に向け取組。</t>
    <rPh sb="248" eb="253">
      <t>トクテイジギョウヌシ</t>
    </rPh>
    <rPh sb="253" eb="257">
      <t>コウドウケイカク</t>
    </rPh>
    <phoneticPr fontId="2"/>
  </si>
  <si>
    <t xml:space="preserve"> 仕事と家庭の両立支援の推進
・ 「こども未来戦略方針」により男性職員の育児休業取得率の目標が大幅に引き上がったことから、より一層の取組が必要。</t>
    <phoneticPr fontId="2"/>
  </si>
  <si>
    <t>心の健康づくりの推進
・ ストレスチェックを始め心の疾病の未然防止、早期発見・対処、円滑な職場復帰への支援、再発防止など計画的・継続的な対策の充実に一層努めることが必要。
ハラスメントの防止対策
・ 人事院は「ゼロ・ハラスメントを実現するとの目標を掲げ、従来以上の具体的取組が必要」としており、実効性のある取組を従来以上に推進していくことが必要。</t>
    <phoneticPr fontId="2"/>
  </si>
  <si>
    <t>能力・実績に基づく人事管理の推進
・ 人事評価を活用した人材育成に資するよう、管理職の評価・育成能力の向上に努めることが必要。</t>
    <phoneticPr fontId="2"/>
  </si>
  <si>
    <t>給料表：2023年４月１日
期末・勤勉手当：勧告を実施するための条例の公布日
在宅勤務等手当：2024年4月1日
フレックスタイム制：2025年4月1日</t>
    <rPh sb="0" eb="2">
      <t>キュウリョウ</t>
    </rPh>
    <rPh sb="2" eb="3">
      <t>ヒョウ</t>
    </rPh>
    <rPh sb="8" eb="9">
      <t>ネン</t>
    </rPh>
    <rPh sb="10" eb="11">
      <t>ガツ</t>
    </rPh>
    <rPh sb="12" eb="13">
      <t>ヒ</t>
    </rPh>
    <rPh sb="14" eb="16">
      <t>キマツ</t>
    </rPh>
    <rPh sb="17" eb="19">
      <t>キンベン</t>
    </rPh>
    <rPh sb="19" eb="21">
      <t>テアテ</t>
    </rPh>
    <rPh sb="22" eb="24">
      <t>カンコク</t>
    </rPh>
    <rPh sb="25" eb="27">
      <t>ジッシ</t>
    </rPh>
    <rPh sb="32" eb="34">
      <t>ジョウレイ</t>
    </rPh>
    <rPh sb="35" eb="38">
      <t>コウフビ</t>
    </rPh>
    <rPh sb="39" eb="43">
      <t>ザイタクキンム</t>
    </rPh>
    <rPh sb="43" eb="44">
      <t>トウ</t>
    </rPh>
    <rPh sb="44" eb="46">
      <t>テアテ</t>
    </rPh>
    <rPh sb="51" eb="52">
      <t>ネン</t>
    </rPh>
    <rPh sb="53" eb="54">
      <t>ガツ</t>
    </rPh>
    <rPh sb="55" eb="56">
      <t>ニチ</t>
    </rPh>
    <rPh sb="65" eb="66">
      <t>セイ</t>
    </rPh>
    <rPh sb="71" eb="72">
      <t>ネン</t>
    </rPh>
    <rPh sb="73" eb="74">
      <t>ガツ</t>
    </rPh>
    <rPh sb="75" eb="76">
      <t>ニチ</t>
    </rPh>
    <phoneticPr fontId="2"/>
  </si>
  <si>
    <t>10/11</t>
    <phoneticPr fontId="2"/>
  </si>
  <si>
    <t>あり</t>
    <phoneticPr fontId="2"/>
  </si>
  <si>
    <t xml:space="preserve">Ⅰ類 188,200 円→ 196,200 円 
Ⅲ類 152,100 円→ 158,100 円 </t>
    <phoneticPr fontId="2"/>
  </si>
  <si>
    <t>行政職給料表（一）
・初任給について、民間企業や国における初任給の動向等を踏まえて引上げ
・若年層の職員に重点を置きつつ、全ての級及び号給について給料月額の引上げ
その他の給料表等
・その他の給料表は、行政職給料表（一）との均衡を考慮した改定
・定年前再任用短時間勤務職員の基準給料月額は、各級の改定額を踏まえ、所要の引上げ</t>
    <phoneticPr fontId="2"/>
  </si>
  <si>
    <t>未来を切り拓く人材の確保と育成
・変化が激しく、複雑化・高度化する社会情勢を見据えた的確な対応が求められる。
・職員の知識と経験等を最大限に活かすとともに、未来を切り拓く人材の確保と採用後の育成が不可欠。
将来を見据えた人材確保・育成策の検討
・持続的に魅力ある職場づくりを進めることで、有為な人材の確保につなげることができる。
・民間の動向も踏まえた採用制度の改善のみならず、選考に関する基準や任命権者への委任の在り方等についても研究。
・主体的・積極的に取り組めるキャリア形成に必要な研修とともに、特別区の特性を活か し た研修を実施し、互いに高め合うことが重要。
自治体ＤＸの推進に向けた人材の確保と育成
・複雑化・高度化する社会のニーズに応えるためには、専門知識をもつ人材の確保は必須であり、事務「ＩＣＴ」職員、一般任期付職員、会計年度任用職員等の多様な雇用形態の活用が重要。
・全職員のデジタルリテラシー向上のためのスキルアップ研修等の実施。
専門人材の活用
・行政が担うべき分野の拡大に伴い、専門的な知識や有為な人材確保が必要。
・一般任期付職員の活用とともに、特定任期付職員の制度導入の検討が必要。
人事評価制度の適切な運用
・管理職への本人開示制度の整備及び評価者研修の確実な実施が必要
・全ての昇任選考等における複数年度の人事評価の活用により、選考の精度を高めることが必要。</t>
    <phoneticPr fontId="2"/>
  </si>
  <si>
    <t>管理職の確保と育成
・安定した区政運営を進めるため、管理職を担う人材を計画的に確保・育成。
・種別Ⅰ類は、中長期的に区政運営を担う人材、種別Ⅱ類は、即戦力として期待。
女性活躍の推進
・女性職員の活躍に向けた適切な目標管理、能力のある職員の登用を積極的に進める。
・昇任への不安解消に向けたサポートや職場風土の醸成に資する取組の推進
４ 行政系人事・給与制度改正における現状と課題。</t>
    <phoneticPr fontId="2"/>
  </si>
  <si>
    <t>（仕事と生活の両立支援）
・誰もが性別にかかわりなく仕事と生活を両立するための支援制度が必要。
・性別による役割意識や無意識の思い込み（アンコンシャス・バイアス）を変え、誰もが働きやすい環境を整備するために、まずは、男性職員の育児への更なる参加を促進していくことが必要。
・男性職員の育児休業取得率は 61.1％、各区における取得率には差がある。</t>
    <phoneticPr fontId="2"/>
  </si>
  <si>
    <t>（メンタルヘルス対策の推進）
・病気休職者数のうち心の健康問題による割合は、80％を超え高水準で推移。
・管理職の役割が重要。対応能力を向上させる研修の実施が必要。
・職員のセルフケアが未然防止に有効、そのための研修が必要。
（ゼロ・ハラスメント対策）
・根絶の第一歩は正しい知識と理解。全職員の定期的な研修受講が必要
・区の外部にも相談窓口を設置するなど、相談体制を拡充</t>
    <rPh sb="53" eb="54">
      <t>カン</t>
    </rPh>
    <phoneticPr fontId="2"/>
  </si>
  <si>
    <t>4.55月→4.65月
※期末手当及び勤勉手当に均等配分（0.05月ずつ）</t>
    <phoneticPr fontId="2"/>
  </si>
  <si>
    <t>給料表：2023年４月１日
期末・勤勉手当：
（2023年12月期）条例公布日より
（2024年度以降）2024年４月１日</t>
    <rPh sb="0" eb="2">
      <t>キュウリョウ</t>
    </rPh>
    <rPh sb="2" eb="3">
      <t>ヒョウ</t>
    </rPh>
    <rPh sb="8" eb="9">
      <t>ネン</t>
    </rPh>
    <rPh sb="10" eb="11">
      <t>ガツ</t>
    </rPh>
    <rPh sb="12" eb="13">
      <t>ヒ</t>
    </rPh>
    <rPh sb="14" eb="16">
      <t>キマツ</t>
    </rPh>
    <rPh sb="17" eb="19">
      <t>キンベン</t>
    </rPh>
    <rPh sb="19" eb="21">
      <t>テアテ</t>
    </rPh>
    <rPh sb="28" eb="29">
      <t>ネン</t>
    </rPh>
    <rPh sb="31" eb="32">
      <t>ガツ</t>
    </rPh>
    <rPh sb="32" eb="33">
      <t>キ</t>
    </rPh>
    <rPh sb="34" eb="39">
      <t>ジョウレイコウフビ</t>
    </rPh>
    <rPh sb="47" eb="49">
      <t>ネンド</t>
    </rPh>
    <rPh sb="49" eb="51">
      <t>イコウ</t>
    </rPh>
    <rPh sb="56" eb="57">
      <t>ネン</t>
    </rPh>
    <rPh sb="58" eb="59">
      <t>ガツ</t>
    </rPh>
    <rPh sb="60" eb="61">
      <t>ヒ</t>
    </rPh>
    <phoneticPr fontId="2"/>
  </si>
  <si>
    <t>誰もが活躍できる勤務環境づくり
・ライフスタイルや働き方に対する価値観の多様化に伴い、個性や事情が配慮される職場の環境づくりを推進。
・多様な働き方の選択で、個人の生活の豊かさ、仕事の質と組織全体の効率性・生産性を高める。
魅力ある職場の基礎となる勤務環境づくり
（客観的な方法による労働時間の状況の把握）
・職員の労働時間の客観的な把握は法的義務。
・職員の出勤・退勤時刻をタイムカード等により記録していない区（常勤職員２区、会計年度任用職員７区）は、直ちに対策を講ずることが必要。
（長時間労働の是正）
・長時間労働の是正は重要。ＩＣＴを活用した業務効率化、人員の配置等の方策を駆使し、超過勤務縮減。
・教職員の長時間労働是正は喫緊の課題。各教育委員会は、実効性の伴う対策が必要。
（年次有給休暇の取得促進）
・国の目標値である取得率 70％以上を目安に目標値設定と取得促進対策が必要。
・平均取得日数は全区で 14 日を上回っているが、職層別に差があり管理職の率先取得を推進。</t>
    <phoneticPr fontId="2"/>
  </si>
  <si>
    <t>① 区費負担の学校教育職員の給与制度
区費負担の小・中学校教育職員及び区が設置する中等教育学校の教育職員に適用される給与制度は、東京都の教育職員との均衡を考慮して、改定等を行うことが適当である。
② 初任給調整手当
医師及び歯科医師に対する初任給調整手当については、東京都との均衡を考慮して、改定等を行うことが適当である。</t>
    <phoneticPr fontId="2"/>
  </si>
  <si>
    <t>2.40月→2.45月（0.05月）</t>
    <rPh sb="4" eb="5">
      <t>ツキ</t>
    </rPh>
    <rPh sb="10" eb="11">
      <t>ツキ</t>
    </rPh>
    <rPh sb="16" eb="17">
      <t>ツキ</t>
    </rPh>
    <phoneticPr fontId="2"/>
  </si>
  <si>
    <t>10/11</t>
    <phoneticPr fontId="2"/>
  </si>
  <si>
    <t>行政職給料表
・初任給について、民間の状況や人材獲得競争の観点を踏まえ、大阪市域に在勤する国家公務員一般職の初任給を目安に、初任給に係る号給の給料月額を引上げ
（大卒：13,000 円［改定率：約 7％］、高卒：14,000 円［改定率：約 9％］）
・初任給以外は、若年層に重点をおきつつ全職員の給料月額を引上げ
（平均改定率※：1 級［主事］5.2％、2 級［副主査］1.0％、3 級［主査級］0.2％等）
その他の給料表は、行政職給料表との均衡を基本に改定</t>
    <phoneticPr fontId="2"/>
  </si>
  <si>
    <t>・人事院勧告と同様に医師等の初任給調整手当の上限額を 500 円引上げ。
・民間の状況や人事院勧告の内容等を踏まえ、在宅勤務等手当（月額 3,000 円）を新設。
給与勧告の意義とあるべき給与
・労働基本権制約の代償措置として行う給与勧告の意義を踏まえた適切な対応を求める。
・管理職手当について、減額措置の解消を求める
・非常勤職員について、適正な処遇確保の観点から適切な対応が必要。
・厳しさを増す人材確保の状況、キャリアの多様化・長期化、働く環境の変化などを踏まえた給与制度の整備が必要。</t>
    <phoneticPr fontId="2"/>
  </si>
  <si>
    <t>人材の確保
・受験者数の確保に向け、公務への志望意欲の醸成、本府の魅力等を伝える広報に取り組むとともに、民間等の動向も踏まえ試験日程の前倒しや制度の見直し等を検討。</t>
    <phoneticPr fontId="2"/>
  </si>
  <si>
    <t>人材の育成
・「人材を活かし人材が育つ組織風土」の醸成に注力し、長期的な視野から体系的・計画的な取組みが必要。
・トップマネジメントのもと、めざす組織像・職員像を職員間で広く共有し、管理職等が中心となり人材マネジメントを効果的に推進されることを期待。
・人材マネジメントを推進する上で大きな役割を果たす管理職等の育成に引き続き取り組む必要。
・職員の昇任意欲を醸成し、管理職等の育成につなげるため、働きやすい職場環境づくりが必要。
・職員の意欲を引き出し自発的な能力開発を促すため、評価結果のフィードバックや積極的なキャリア形成支援が必要。
人事評価制度とその活用
・人事評価制度の見直しの内容が執務意欲の向上という制度の意義に沿ったものとなるよう引き続き注視。</t>
    <phoneticPr fontId="2"/>
  </si>
  <si>
    <t>メンタルヘルス対策
・「こころの健康づくりプログラム」に基づく対策を推進するとともに、その対策の効果指標や目標値を設定し、PDCA サイクルによる定期的な見直しが必要。
ハラスメントのない職場環境づくり
・職員がより一層相談しやすい体制整備が必要であるとともに、職員がハラスメントの加害者にならないよう啓発の継続が重要。</t>
    <phoneticPr fontId="2"/>
  </si>
  <si>
    <t>（大卒：13,000 円［改定率：約 7％］、高卒：14,000 円［改定率：約 9％］）</t>
    <phoneticPr fontId="2"/>
  </si>
  <si>
    <t>給料表・期末・勤勉手当・初任給調整手当：2023年４月１日
在宅勤務等手当：2024年４月１日</t>
    <rPh sb="0" eb="2">
      <t>キュウリョウ</t>
    </rPh>
    <rPh sb="2" eb="3">
      <t>ヒョウ</t>
    </rPh>
    <rPh sb="4" eb="6">
      <t>キマツ</t>
    </rPh>
    <rPh sb="7" eb="9">
      <t>キンベン</t>
    </rPh>
    <rPh sb="9" eb="11">
      <t>テアテ</t>
    </rPh>
    <rPh sb="12" eb="19">
      <t>ショニンキュウチョウセイテアテ</t>
    </rPh>
    <rPh sb="30" eb="35">
      <t>ザイタクキンムトウ</t>
    </rPh>
    <rPh sb="35" eb="37">
      <t>テアテ</t>
    </rPh>
    <rPh sb="42" eb="43">
      <t>ネン</t>
    </rPh>
    <rPh sb="44" eb="45">
      <t>ガツ</t>
    </rPh>
    <rPh sb="46" eb="47">
      <t>ヒ</t>
    </rPh>
    <phoneticPr fontId="2"/>
  </si>
  <si>
    <t>長時間労働の是正
・長時間労働の要因の整理・分析を進め、上限規制制度を厳格に運用し規定の時間を超えることがないよう対策を実施すべき。
柔軟な働き方の更なる推進。
・フレックスタイム制度の拡充について、制度の意義・役割を整理したうえで、働き方のニーズや業務運営への支障の有無等を踏まえた検討が必要。</t>
    <phoneticPr fontId="2"/>
  </si>
  <si>
    <t>10/11</t>
    <phoneticPr fontId="2"/>
  </si>
  <si>
    <t>若年層に重点を置いてすべての世代で引上げ
平均改定率：1.0％［5.0％(2級)～0.3％(6級以上)］</t>
    <phoneticPr fontId="2"/>
  </si>
  <si>
    <t>［初任給月額］
事務・技術（大卒程度）
191,700円 →202,400円（＋10,700円[+5.6%]）
事務・技術（高卒程度）158,900円 → 170,900円（＋12,000円[+7.6%]）</t>
    <phoneticPr fontId="2"/>
  </si>
  <si>
    <t>・在宅勤務等手当の新設
（国：一定期間以上継続して１箇月当たり10日を超えて在宅勤務等を行う職員に3,000円/月）
・新卒初任給の引上げや若手職員の俸給額の最低給与水準の引上げ、地域手当の級地区分設定の広域化、扶養手当の見直しなど給与制度の整備について、今後の人事院の検討の動向（R6秋目途）を注視しつつ必要な検討を行う。</t>
    <phoneticPr fontId="2"/>
  </si>
  <si>
    <t xml:space="preserve">・多様な人材の確保に向けた職員採用の強化
若者の就職観が多様化する中、「専ら公務員志望」に偏らず「民間・公務員を問わず」自分に合った仕事や働き方を求める層を呼び込む視点を
① 総合行政を担う人材募集を明確にした採用試験
② 民間企業を併せて志望する人も受験しやすいSPI方式の大卒程度への拡充
③ 採用予定数にとらわれない柔軟な採用のあり方
④ 高度な専門性を有する職種の非常勤職員について、人材確保の観点から専門性が蓄積されるような任用や処遇 等について検討
◇ 県職員の魅力、「HYOGO’s WAY」やキャリアモデルとあわせ、テレワークの推進など柔軟で多様な働き方が進むことを発信
</t>
    <phoneticPr fontId="2"/>
  </si>
  <si>
    <t>・中長期視点に立った人材の育成
職員のキャリア構築には、個人による主体的な学びと、組織によるキャリアパスの明示化や支援が両輪となった取組。
・能力と実績に基づく人事管理と職員のモチベーション向上
人事評価を用いて職員の能力・実績を的確に把握した上で、その結果を任用、給与等により適切に反映し、職員自身の成長や組織への貢献を実感できることが必要。</t>
    <phoneticPr fontId="2"/>
  </si>
  <si>
    <t xml:space="preserve">超過勤務の縮減及び休暇の取得促進
・組織のパフォーマンスを更に高めていくため、業務量に応じた人員の確保や適切な職員配置、ICTの活用等新しい働き方の推進に努める必要。
・様々な災害対応につき、特定の所属や職員に業務が集中しないよう配意し、職員の健康障害防止に万全を期す必要。
</t>
    <phoneticPr fontId="2"/>
  </si>
  <si>
    <t>仕事と生活の両立支援
・男性職員の育児参加について、知事部局はもとより、教育委員会や警察本部においても、取得促進に向けた職場環境づくりに一層取り組んでいく必要。
・フレックスタイム制の活用や超過勤務の縮減などを通じて、勤務間の休息とワーク・ライフ・バランスが確保されるよう努める必要。
・在宅勤務制度は、利用促進を図るとともに、検証を活かしながら効率的・円滑なテレワーク環境の充実を。</t>
    <phoneticPr fontId="2"/>
  </si>
  <si>
    <t>ハラスメントの防止
・依然としてハラスメントによる相談事案や懲戒処分事案が発生。所属長等は、典型例にとらわれず、職場で十分に注視、職員が相談しやすい環境整備を。</t>
    <phoneticPr fontId="2"/>
  </si>
  <si>
    <t xml:space="preserve">・会計年度任用職員の勤勉手当について、常勤職員の取扱いとの権衡を踏まえた措置を（自治法改正R６）。
・会計年度任用職員の給与について、常勤職員の給与が改定された場合は、改定の実施時期も含め、常勤職員に準じた取扱いが基本（総務省通知も）。
</t>
    <phoneticPr fontId="2"/>
  </si>
  <si>
    <t>給料表・初任給調整手当・期末・勤勉手当：2023年４月１日
在宅勤務等手当：2024年4月1日</t>
    <rPh sb="0" eb="2">
      <t>キュウリョウ</t>
    </rPh>
    <rPh sb="2" eb="3">
      <t>ヒョウ</t>
    </rPh>
    <rPh sb="4" eb="11">
      <t>ショニンキュウチョウセイテアテ</t>
    </rPh>
    <rPh sb="24" eb="25">
      <t>ネン</t>
    </rPh>
    <rPh sb="26" eb="27">
      <t>ガツ</t>
    </rPh>
    <rPh sb="28" eb="29">
      <t>ヒ</t>
    </rPh>
    <rPh sb="30" eb="35">
      <t>ザイタクキンムトウ</t>
    </rPh>
    <rPh sb="35" eb="37">
      <t>テアテ</t>
    </rPh>
    <rPh sb="42" eb="43">
      <t>ネン</t>
    </rPh>
    <rPh sb="44" eb="45">
      <t>ガツ</t>
    </rPh>
    <rPh sb="46" eb="47">
      <t>ニチ</t>
    </rPh>
    <phoneticPr fontId="2"/>
  </si>
  <si>
    <t>【減額前】384,335円
【減額後】
383,225円</t>
    <rPh sb="1" eb="4">
      <t>ゲンガクマエ</t>
    </rPh>
    <rPh sb="12" eb="13">
      <t>エン</t>
    </rPh>
    <rPh sb="15" eb="18">
      <t>ゲンガクゴ</t>
    </rPh>
    <rPh sb="27" eb="28">
      <t>エン</t>
    </rPh>
    <phoneticPr fontId="2"/>
  </si>
  <si>
    <t xml:space="preserve">387,989円
</t>
    <rPh sb="7" eb="8">
      <t>エン</t>
    </rPh>
    <phoneticPr fontId="2"/>
  </si>
  <si>
    <t xml:space="preserve">0.95%
</t>
    <phoneticPr fontId="2"/>
  </si>
  <si>
    <t xml:space="preserve">3,654円
</t>
    <rPh sb="5" eb="6">
      <t>エン</t>
    </rPh>
    <phoneticPr fontId="2"/>
  </si>
  <si>
    <t>10/11</t>
    <phoneticPr fontId="2"/>
  </si>
  <si>
    <t>・初任給調整手当
医師及び歯科医師に対する初任給調整手当の限度額を最大８００円引き上げる。
・その他の事項
人事院が、令和６年４月１日から新設するよう勧告した「在宅勤務等手当」については、地方自治法の改正の動向等を踏まえて検討していく。</t>
    <phoneticPr fontId="2"/>
  </si>
  <si>
    <t>大卒は２０３，５６３円（+13,467円）、短大卒は１８５，６６１円（+15,512円）、
高卒は１７１，８８２円（+15,836円）となる。</t>
    <phoneticPr fontId="2"/>
  </si>
  <si>
    <t>・人材の確保
県行政の将来を担う人材の確保を図るため、県職員の仕事内容やその魅力等の積極的な発信及び時代に即した試験方法等を検討していく。</t>
    <phoneticPr fontId="2"/>
  </si>
  <si>
    <t>・人材の育成
限られた人材で新たな行政ニーズに対応していくためには、職員の資質や能力の向上が不可欠であり、若手・中堅職員を対象とした研修メニューの充実やキャリアプランを考える機会の拡充等の必要がある。
・能力・実績に基づく人事管理の推進
人事評価制度については、職員ごとの評価結果やキャリア目標等を、デジタルの活用等により一元的に管理し、計画的な育成や適材適所の人事配置、多様な勤務機会の付与等に結びつけていく必要がある。</t>
    <phoneticPr fontId="2"/>
  </si>
  <si>
    <t>・育児、介護にかかる休暇等の取得促進
仕事と家庭の両立についてのニーズや課題を適切に捉えて、各種制度を利用しやすい環境の整備に引き続き取り組んでいく必要がある。</t>
    <phoneticPr fontId="2"/>
  </si>
  <si>
    <t>・業務執行体制の見直し
長時間労働の是正や多様な働き方の推進のため、業務フローの見直しなどの業務の効率化や平準化、災害時等の部局を超えた柔軟な人事配置、管理監督職員のマネジメントの更なる強化を進めていく必要がある。
・時間外勤務等の縮減
時間外勤務等の縮減は、人材の確保等にも深く関わる重要な課題であり、前述の業務効率化の絶え間ない検討等により、一層の縮減を続けなければならない。特に、教職員については、部活動の地域移行等の取組の成果と課題の分析や必要な見直しにより、時間外在校等時間の縮減に向けた取組を一層強化していく必要がある。
・フレックスタイム制の見直し
公務の運営に支障がないと認められる範囲において、現在のフレックスタイム制の対象職員の拡大やより柔軟なシフト設定等について、国に準じて制度を拡充する必要がある。
・テレワークの推進
テレワークを一層推進し定着させていく必要があり、推進に当たっては、長時間労働対策やコミュニケーションの確保などに配慮した実施基準等を速やかに整備することが適当である。
・勤務間インターバルの確保
職員の健康管理のためには、深夜にまで及ぶ時間外勤務そのものの縮減が重要であるが、それでもなお長時間の時間外勤務を命ずる場合には、勤務終了後に一定時間以上の休息時間を設けるよう、任命権者の努力義務規定の新設などを検討していく。</t>
    <phoneticPr fontId="2"/>
  </si>
  <si>
    <t>・心身の健康づくりの推進
ストレスチェックや労働時間の的確な把握などにより、職員の健康管理を更に強化していく必要がある。また、業務の繁忙等により夏季休暇を使用できない職員が多いことから、令和６年度から使用可能期間を10月まで拡大する。
・ハラスメントの根絶
管理監督職員による部下職員との信頼関係構築など、ハラスメント根絶に向けた職場環境づくりを一層強化するとともに、各所属に配置されたハラスメント相談員への研修等の
充実や、今後管理監督者となる職員への研修の実施も検討していく必要がある。</t>
    <phoneticPr fontId="2"/>
  </si>
  <si>
    <t>給料表及び初任給調整手当：2023年４月１日
期末・勤勉手当：
（2023年12月期）2023年12月1日
（2024年度以降）2024年４月１日</t>
    <rPh sb="0" eb="2">
      <t>キュウリョウ</t>
    </rPh>
    <rPh sb="2" eb="3">
      <t>ヒョウ</t>
    </rPh>
    <rPh sb="3" eb="4">
      <t>オヨ</t>
    </rPh>
    <rPh sb="5" eb="8">
      <t>ショニンキュウ</t>
    </rPh>
    <rPh sb="8" eb="10">
      <t>チョウセイ</t>
    </rPh>
    <rPh sb="10" eb="12">
      <t>テアテ</t>
    </rPh>
    <rPh sb="17" eb="18">
      <t>ネン</t>
    </rPh>
    <rPh sb="19" eb="20">
      <t>ガツ</t>
    </rPh>
    <rPh sb="21" eb="22">
      <t>ヒ</t>
    </rPh>
    <rPh sb="23" eb="25">
      <t>キマツ</t>
    </rPh>
    <rPh sb="26" eb="28">
      <t>キンベン</t>
    </rPh>
    <rPh sb="28" eb="30">
      <t>テアテ</t>
    </rPh>
    <rPh sb="37" eb="38">
      <t>ネン</t>
    </rPh>
    <rPh sb="40" eb="41">
      <t>ガツ</t>
    </rPh>
    <rPh sb="41" eb="42">
      <t>キ</t>
    </rPh>
    <rPh sb="47" eb="48">
      <t>ネン</t>
    </rPh>
    <rPh sb="50" eb="51">
      <t>ガツ</t>
    </rPh>
    <rPh sb="52" eb="53">
      <t>ニチ</t>
    </rPh>
    <rPh sb="59" eb="61">
      <t>ネンド</t>
    </rPh>
    <rPh sb="61" eb="63">
      <t>イコウ</t>
    </rPh>
    <rPh sb="68" eb="69">
      <t>ネン</t>
    </rPh>
    <rPh sb="70" eb="71">
      <t>ガツ</t>
    </rPh>
    <rPh sb="72" eb="73">
      <t>ヒ</t>
    </rPh>
    <phoneticPr fontId="2"/>
  </si>
  <si>
    <t>本年４月時点における職員の月例給が県内民間給与を３,７９４円(1.04％)下回って
いることから、給料表の水準を引き上げ、県内民間給与との較差を解消する。</t>
    <phoneticPr fontId="2"/>
  </si>
  <si>
    <t>4.30月→4.45月
※期末手当及び勤勉手当に配分（期末手当0.05月、勤勉手当0.1月）</t>
    <rPh sb="4" eb="5">
      <t>ツキ</t>
    </rPh>
    <rPh sb="10" eb="11">
      <t>ツキ</t>
    </rPh>
    <rPh sb="27" eb="31">
      <t>キマツテアテ</t>
    </rPh>
    <rPh sb="37" eb="41">
      <t>キンベンテアテ</t>
    </rPh>
    <rPh sb="44" eb="45">
      <t>ツキ</t>
    </rPh>
    <phoneticPr fontId="2"/>
  </si>
  <si>
    <t>再任用職員
2.25月→2.35月（0.1月）</t>
    <rPh sb="0" eb="1">
      <t>サイ</t>
    </rPh>
    <rPh sb="1" eb="3">
      <t>ニンヨウ</t>
    </rPh>
    <rPh sb="3" eb="5">
      <t>ショクイン</t>
    </rPh>
    <rPh sb="10" eb="11">
      <t>ツキ</t>
    </rPh>
    <rPh sb="16" eb="17">
      <t>ツキ</t>
    </rPh>
    <rPh sb="21" eb="22">
      <t>ツキ</t>
    </rPh>
    <phoneticPr fontId="2"/>
  </si>
  <si>
    <t>10/12</t>
    <phoneticPr fontId="2"/>
  </si>
  <si>
    <t>あり</t>
    <phoneticPr fontId="2"/>
  </si>
  <si>
    <t>給料表を改定すること。行政事務の職に採用される新規学卒者に対して適用する初任給について、高校卒、短大卒及び大学卒、いずれについても12,000円引き上げる。
その他、若年層の職員に重点を置きつつ、全年齢層に一定の改善が及ぶよう、所要の改定を行う。</t>
    <phoneticPr fontId="2"/>
  </si>
  <si>
    <t>初任給について、高校卒、短大卒及び大学卒、いずれについても12,000円引き上げる。</t>
    <phoneticPr fontId="2"/>
  </si>
  <si>
    <t xml:space="preserve">・人材の確保
人材獲得競争の激化、民間における採用手法の多様化等、社会の変化に応じ
た制度の整備や環境づくりに取り組んでいくことが重要である。 </t>
    <phoneticPr fontId="2"/>
  </si>
  <si>
    <t>・多様な成長機会を通じた人材の育成
個々の職員の自律的なキャリア形成やスキルアップが重要であり、組織として支援を行い、多様な成長機会を提供していくことが必要である。</t>
    <phoneticPr fontId="2"/>
  </si>
  <si>
    <t>・会計年度任用職員に関する制度
報酬額の改定時期及び勤勉手当の支給について、本市の実情や任用の実態等
に応じて、適切に判断されたい。</t>
    <phoneticPr fontId="2"/>
  </si>
  <si>
    <t>・職員の心身の健康の確保
心理的安全性を高めるとともに、職員一人ひとりが組織に愛着を持ち、心からやりがいを感じて仕事に取り組むことができる職場環境の整備が重要である。 
・ハラスメントの防止
あらゆるハラスメントについて、研修等を通じて、全ての職員が、正しい理解や意識の向上に努める必要がある。</t>
    <phoneticPr fontId="2"/>
  </si>
  <si>
    <t xml:space="preserve">・仕事と育児の両立支援
男性職員の育児休業の取得が当たり前になるよう、より一層、取組を推進していく必要がある。 
</t>
    <phoneticPr fontId="2"/>
  </si>
  <si>
    <t xml:space="preserve">・長時間労働の是正
業務の取捨選択や優先順位の明確化、業務プロセスの改善等を行った上で、適切な人員配置等を行っていくことも必要である。 
・テレワークの推進
今後、働き方の選択肢の一つとして、より定着することが望ましい。 
・柔軟な働き方に対応した制度等
個々の職員の事情に合わせて、柔軟にキャリアプランを選択できる職場環境の整備に向け、様々な検討が進められることを期待したい。 </t>
    <phoneticPr fontId="2"/>
  </si>
  <si>
    <t>2.35月→2.40月（0.05月）</t>
    <rPh sb="4" eb="5">
      <t>ツキ</t>
    </rPh>
    <rPh sb="10" eb="11">
      <t>ツキ</t>
    </rPh>
    <rPh sb="16" eb="17">
      <t>ツキ</t>
    </rPh>
    <phoneticPr fontId="2"/>
  </si>
  <si>
    <t>10/12</t>
    <phoneticPr fontId="2"/>
  </si>
  <si>
    <t>・初任給調整手当
医師及び歯科医師に対する初任給調整手当について、医療職給料表(1)の改定状況を勘案し、所要の改定
・給与制度のアップデート
人事院は、行政を担う公務組織の各層において有為な人材を誘致し、育成するため、より職務や個人の能力・実績に応じた給与体系へのシフト等を目指す給与制度のアップデートに取り組んでいくことを表明（令和６(2024)年に向けて措置を検討※）
本県の給与制度は国に準じていることから、国や他の都道府県の動向にも留意しながら、今後の給与制度の在り方について検討</t>
    <phoneticPr fontId="2"/>
  </si>
  <si>
    <t>・仕事と生活の両立支援
職場全体で子育てを推進していくための意識をより一層醸成し、男性の育児・家事参加促進も含め、性別を問わず、育児休業等の両立支援制度を利用しやすい職場環境づくりに取り組むことが必要介護についても、職場全体で支援できる環境づくりに取り組むことが必要。</t>
    <phoneticPr fontId="2"/>
  </si>
  <si>
    <t xml:space="preserve">・総実勤務時間の短縮
客観的な記録に基づき職員の勤務実態を把握し、勤務時間の適正な管理及び適切な業務配分等に努めるとともに、一人１台配備されたモバイル型ＰＣや生成ＡＩ等最新のＩＣＴツールを有効に活用するなどして、業務の合理化・効率化を更に推進し、総実勤務時間の短縮に向け、より一層取り組むことが必要。
・柔軟で効率的な働き方の推進
現行のテレワーク、フレックスタイム制及び時差出勤等の制度の周知を積極的に行い、利用しやすい職場環境づくりを図るとともに、引き続き国や他の都道府県の動向を注視しながら、柔軟で効率的な働き方をより一層推進するための制度の充実について検討が必要。
</t>
    <phoneticPr fontId="2"/>
  </si>
  <si>
    <t>・職員の健康増進
職員の心身の疲労回復や健康維持のために年次休暇の取得促進や時間外勤務の縮減に努めるほか、ストレスチェック結果や定期健康診断の実施結果を活用し、メンタルヘルス対策を始め職員の健康管理に一層取り組むことが必要。
・ハラスメント防止対策
引き続き研修等の実施により職員への周知・啓発を図り、また、相談窓口についても周知するなど、ハラスメントのない良好な職場環境づくりにより一層努めていくことが必要。</t>
    <phoneticPr fontId="2"/>
  </si>
  <si>
    <t>・職員の成長を支援する人事管理の推進
職員自らが主体的に必要なスキル等を学べる職場環境を作ることが必要人事評価システムを人材育成のツールとしてより一層活用するとともに、所属長のマネジメント力の更なる向上が必要。</t>
    <phoneticPr fontId="2"/>
  </si>
  <si>
    <t>・多様で有為な人材確保への取組
従来の公務員志望者層に加え、民間志望者や経験者、理系人材等の多様で有為な人材を確保するため、効果的な広報活動を展開するとともに、受験者にとってより利便性の高い試験方法の導入等について検討。
・女性職員の活躍の推進
本年６月に日光市で開催されたＧ７男女共同参画・女性活躍担当大臣会合を契機として、女性職員一人一人がそれぞれのステージで活躍できる職場づくりをより一層進めていくことが必要。</t>
    <phoneticPr fontId="2"/>
  </si>
  <si>
    <t>・本年４月分給与について職員給与と民間給与との比較を行った結果、職員給与が民間給与を3,169 円（0.88％）下回っていた。
・人材確保の観点等を踏まえ、人事院勧告に準じ、若年層に重点を置いて給料表を引上げ改定→大卒者の初任給を 5.6％（10,700 円）、高卒者の初任給を 7.6％（12,000 円）それぞれ引上げ
・定年前再任用短時間勤務職員の基準給料月額について、各級の改定額を踏まえ、所要の引上げ改定</t>
    <phoneticPr fontId="2"/>
  </si>
  <si>
    <t>大卒者の初任給を 5.6％（10,700円）、高卒者の初任給を 7.6％（12,000円）それぞれ引上げ</t>
    <phoneticPr fontId="2"/>
  </si>
  <si>
    <t>県内民間給与水準と均衡するよう給料表の引上げ。
人事院が勧告した俸給表をもとに、本県の公民較差を考慮し、若年層を中心とした引上げ改定。</t>
    <phoneticPr fontId="2"/>
  </si>
  <si>
    <t>人材の確保
○職員・教育職員・警察官の採用について、仕事の魅力ややりがい等について、より効果的な情報発信を積極的に行い、志望者を増やす取組を進めるとともに、必要に応じて試験制度の見直しを実施し、受験者確保を図ることが必要。
○障がい者活躍推進計画に定める取組を着実に実施し、障がい特性や個性に応じて能力を十分に発揮し、働きやすく、やりがいを感じることができる職場づくりを進めることが必要。</t>
    <phoneticPr fontId="2"/>
  </si>
  <si>
    <t>人材の育成
○職員の人材育成については、本庁係制の導入や定年引上げ、若手職員の増加を踏まえ、職員一人一人の能力が最大限に発揮できるよう、階層別の人材育成に取り組むなど、取組をより一層進めていくことが必要。
能力・実績に基づく人事管理の推進
○職員の意欲と能力を引き出すため、公正な人事評価制度の運用が重要。このため、評価を行う職員の評価・育成能力向上に向けた研修の充実や評価プロセスにおける評価職員と部下職員の円滑なコミュニケーションを図り、職員個人の成長を組織としての課題解決能力に繋げていくことが必要。</t>
    <phoneticPr fontId="2"/>
  </si>
  <si>
    <t>女性活躍推進及び仕事と生活の両立支援
○ 特定事業主行動計画に掲げた目標の達成に向けて、女性職員が希望する働き方を選択し、意欲を持って働くことのできる職場環境づくりや、キャリア形成の支援など、計画で示した様々な取組を一つ一つ速やかに具現化し、着実に実行することが必要。
○ 子どもが生まれた全ての男性職員が気兼ねなく育児に伴う休暇・休業を取得できる職場づくりをより一層進めていくことが必要。</t>
    <phoneticPr fontId="2"/>
  </si>
  <si>
    <t>柔軟な働き方等への取組
○柔軟な働き方を可能とする在宅勤務制度について、どのような制度とすることが望ましいのか効果や課題を検証していくことが必要。</t>
    <phoneticPr fontId="2"/>
  </si>
  <si>
    <t>健康増進への取組
○職員の健康管理を図るため、定期健康診断で精密検査の必要があるとされた全ての職員が検査を受けるよう、受診の勧奨等の取組を進めることが必要。
○メンタルヘルス対策を組織全体の重要な課題と位置付け、ストレスチェック制度を職場環境の改善やセルフケア・ラインケアによる予防と早期発見に積極的に活用するなど、実
効性のある対策の推進が必要。特に、管理監督者を中心に、上司、同僚も含めた職場ぐるみで若手職員をサポートする環境づくりが必要。
ハラスメント防止対策
○ 職員一人一人のハラスメント防止に関する意識を高めるなど、ハラスメントのない職場づくりの取組を一層進めることが必要。
○ 行政サービスの利用者からの言動で、当該言動を受ける職員が属する部局・所属の業務の範囲や程度を明らかに超える要求に対しては、当該部局・所属が組織として対応し、その内容に応じて、迅速かつ適切に職員の救済を図ることが必要。</t>
    <phoneticPr fontId="2"/>
  </si>
  <si>
    <t>給料表及び初任給調整手当：2023年４月１日
期末・勤勉手当：
（2023年12月期）2023年12月1日
（2024年度以降）2024年４月１日</t>
    <rPh sb="0" eb="2">
      <t>キュウリョウ</t>
    </rPh>
    <rPh sb="2" eb="3">
      <t>ヒョウ</t>
    </rPh>
    <rPh sb="3" eb="4">
      <t>オヨ</t>
    </rPh>
    <rPh sb="5" eb="12">
      <t>ショニンキュウチョウセイテアテ</t>
    </rPh>
    <rPh sb="17" eb="18">
      <t>ネン</t>
    </rPh>
    <rPh sb="19" eb="20">
      <t>ガツ</t>
    </rPh>
    <rPh sb="21" eb="22">
      <t>ヒ</t>
    </rPh>
    <rPh sb="23" eb="25">
      <t>キマツ</t>
    </rPh>
    <rPh sb="26" eb="28">
      <t>キンベン</t>
    </rPh>
    <rPh sb="28" eb="30">
      <t>テアテ</t>
    </rPh>
    <rPh sb="37" eb="38">
      <t>ネン</t>
    </rPh>
    <rPh sb="40" eb="41">
      <t>ガツ</t>
    </rPh>
    <rPh sb="41" eb="42">
      <t>キ</t>
    </rPh>
    <rPh sb="47" eb="48">
      <t>ネン</t>
    </rPh>
    <rPh sb="50" eb="51">
      <t>ガツ</t>
    </rPh>
    <rPh sb="52" eb="53">
      <t>ニチ</t>
    </rPh>
    <rPh sb="59" eb="61">
      <t>ネンド</t>
    </rPh>
    <rPh sb="61" eb="63">
      <t>イコウ</t>
    </rPh>
    <rPh sb="68" eb="69">
      <t>ネン</t>
    </rPh>
    <rPh sb="70" eb="71">
      <t>ガツ</t>
    </rPh>
    <rPh sb="72" eb="73">
      <t>ヒ</t>
    </rPh>
    <phoneticPr fontId="2"/>
  </si>
  <si>
    <t>4.15月→4.30月
※期末手当に0.1月
勤勉手当に0.05月配分</t>
    <rPh sb="21" eb="22">
      <t>ツキ</t>
    </rPh>
    <rPh sb="32" eb="33">
      <t>ツキ</t>
    </rPh>
    <phoneticPr fontId="2"/>
  </si>
  <si>
    <t>初任給調整手当
○医師及び歯科医師の初任給調整手当について、国の改定に準じて改定。
特殊勤務手当について
○業務の実績や特殊性についてその現状を十分に把握した上で、それぞれの業務の特殊性を適切に反映した支給内容となるよう、見直すことが必要。
通勤手当について
○自動車等の交通用具使用者に係る通勤手当については、本年の改定を行わないが、今後の燃料価格の動向については、引き続き注視が必要。
在宅勤務等手当について
○本県における在宅勤務の実施状況を踏まえ、慎重に検討することが必要。
社会と公務の変化に応じた給与制度の整備について
○具体的な制度設計の詳細は、今後国において検討される予定であり、動向について引き続き注視が必要。
会計年度任用職員の給与について
○勤勉手当の支給について、法改正の趣旨等を踏まえた検討が必要。
○常勤職員の給与が改定された場合における会計年度任用職員の給与の取扱いについて、国の取扱いを踏まえた検討が必要。
定年の引上げ
○ 歳を超える職員の配置ポストや役割など職務のあり方を検討することが必要。
○ 定年引上げ期間中も、毎年度計画的に職員を採用し、職員の年齢構成のバランスが取れたものにしていくことが必要。</t>
    <phoneticPr fontId="2"/>
  </si>
  <si>
    <t>2.30月→2.35月（0.05月）</t>
    <phoneticPr fontId="2"/>
  </si>
  <si>
    <t>2.20月→2.25月（0.05月）</t>
    <rPh sb="4" eb="5">
      <t>ツキ</t>
    </rPh>
    <phoneticPr fontId="2"/>
  </si>
  <si>
    <t>本年４月分の職員の給与と民間従業員の給与との均衡を図るため、同月に遡及して給料表及び地域手当の支給割合を引上げ改定</t>
    <phoneticPr fontId="2"/>
  </si>
  <si>
    <t>・ 人材確保の観点等を踏まえ、人事院による行政職俸給表（一）の改定に準じて、12,000円を限度に初任給を引上げ
・ 若年層が在職する号給に重点を置き、改定率を逓減させる形により全ての級号給を1,000円から12,000円の間で引上げ</t>
    <phoneticPr fontId="2"/>
  </si>
  <si>
    <t>・人材育成とキャリア形成
任命権者において、オンライン研修を含め、研修の効果を検証し、職員の能力向上に必要な研修科目となっているかの検討が重要。職員が研修を適切に受講できる環境を整え、主体的にキャリア形成を推進できるような人材育成の仕組みを期待。</t>
    <phoneticPr fontId="2"/>
  </si>
  <si>
    <t>・仕事と生活の両立支援と職員が能力をより発揮できる勤務環境の整備
(ｱ) 子育てや介護を行う職員を支援する制度がより利用しやすくなるよう、任命権者において、職員本人だけでなく管理職を含めた周囲の職員の意識醸成や、職場環境づくりを進めるなど、仕事と生活の両立支援を一層進めていくことが重要。
(ｲ) ワーク・ライフ・バランスの実現や多様で柔軟な働き方の促進に向けて、テレワーク等の活用など、コロナ禍で進展した取組を後退させることなく、更に前進させるとともに、個々の職員の希望や、子育てや介護等の事情に応じた柔軟な働き方がより一層可能となるよう、任命権者において、様々な取組を引き続き進めていくことを期待。</t>
    <phoneticPr fontId="2"/>
  </si>
  <si>
    <t>・働き方改革による長時間労働是正等の取組
(ｱ) 各種イベント等の再開や企業活動の活発化に伴う通常業務の増加により、月45時間を超える時間外勤務が多く発生。任命権者において、業務の見直しを徹底するとともに人員の適切な配置を図るなど、長時間労働の是正に向けた取組を着実に推進していくことを要請。
(ｲ) 人材確保の観点からも、本県教育委員会が、教員の在校等時間を適切に把握した上で、時間外在校等時間の縮減や外部人材の積極的な活用などの取組を継続して着実に実施し、教員の負担軽減が一層図られることを期待。本委員会は、国における教員の処遇改善の在り方に関する検討の動向等を注視。</t>
    <phoneticPr fontId="2"/>
  </si>
  <si>
    <t>・健康管理対策の推進
職員がやりがいを持っていきいきと働くことができる勤務環境を整備し、組織全体のパフォーマンスを向上させるため、任命権者において、これまでの取組に対する分析を行った上で、職員の心身両面にわたる健康の保持、増進を図る取組を・一層推進していくことを期待。
職場におけるハラスメントの防止
職場におけるハラスメントは、徹底して防止する必要がある。任命権者において、今後も、職員の意識啓発を継続的に実施するほか、円滑なコミュニケーションによる風通しのよい職場環境の醸成など、ハラスメントを生じさせない職場づくりを一層推進していくことを要請。</t>
    <phoneticPr fontId="2"/>
  </si>
  <si>
    <t>○地域手当
・支給割合を0.10％引上げ。
○給与カーブの見直し（地域手当の支給割合引上げ）
・ 令和４年４月に、職務と責任に応じた給与制度とするよう給料表の見直しを実施。この見直しに伴い生ずる給与原資を再配分するため、令和６年４月１日から、地域手当の支給割合を12.21％に引上げ。
・ 令和７年度以降の支給割合は、引き続き、較差解消、経過措置の状況等を注視し、令和６年以降の報告・勧告において言及。
○給与制度のアップデート
・ 人事院は、本年の報告において、「社会と公務の変化に応じた給与制度の整備（給与制度のアップデート）」に言及、今後措置を検討する主要事項の方向性の骨格を提示。
・ 他の施策に先行して、在宅勤務等を中心とした働き方をする職員については、在宅勤務等に伴う光熱・水道費等の費用負担が特に大きいことを考慮し、その費用負担を軽減するため、令和６年度から当該職員を対象とした在宅勤務等手当を新設。
・ 本県としても、今後の国の動向を注視し、検討を進めていく必要がある旨を言及。</t>
    <phoneticPr fontId="2"/>
  </si>
  <si>
    <t>・多様な人材の確保と採用制度
(ｱ) Ⅰ種試験等の受験者数は減少傾向。幅広い受験者が受けやすい試験日程や方法等について、民間企業のノウハウやデジタルの活用も含めて検討し、効果的な試験制度へ見直し。
(ｲ) 公務員志望者以外の学生等にも就職先としてもらえるよう、職員採用ホームページのリニューアル等により情報発信の充実を図るなど、任命権者とも連携しながら、様々な広報活動を強化。</t>
    <phoneticPr fontId="2"/>
  </si>
  <si>
    <t>10/13</t>
    <phoneticPr fontId="2"/>
  </si>
  <si>
    <t>本県の初任給が民間や他の都道府県の水準を下回っているほか、国家公務員が初任給や若年層に重点を置いた俸給表の引上げを行っていることを踏まえ、優秀な人材の確保の観点から、初任給を12,000円引き上げ、若年層が在職する号給に重点を置いて改定、その他は、1,000円以上引き上げることを基本に改定、定年前再任用短時間勤務職員（暫定再任用職員を含む。）についても、この取扱いに準じて改定</t>
    <phoneticPr fontId="2"/>
  </si>
  <si>
    <t>初任給を12,000円引き上げ、若年層が在職する号給に重点を置いて改定</t>
    <phoneticPr fontId="2"/>
  </si>
  <si>
    <t>人材の確保
・社会や経済をめぐる情勢が大きく変化する中、複雑・多様化する行政課題に的確に対応していくためには、多様で有為な人材を県内外から確保し、職員のキャリアや適性等を踏まえた効果的な能力開発を進めていくことが重要。
・若年人口の減少、就業意識の多様化や勤務環境への関心の高まりなどを背景に、民間企業等との人材獲得競争が激しくなる中、本県の職員を志望する者は、総じて減少傾向にあり、特に技術系の人材を確保していく上で、非常に厳しい状況。
・今後とも、受験者数の増加に向けて、学生等にとってより受験しやすい試験となるよう、採用試験の在り方について更なる検討を進めるとともに、公務の魅力ややりがいを発信していく取組を強化。
・あわせて、在宅勤務や時差出勤などの柔軟な働き方が広がっていることから、働きやすい勤務環境を整備することなどにより、公務職場の魅力を一層高めていくことが必要。
・職員の士気を高め、行政目的の実現や行政運営の効率化を図るとともに人材の多様性を高めていくため、採用形態の多様化を踏まえたキャリアパスの構築、女性職員の管理職への登用に向けたキャリア形成支援、障害のある職員の活躍推進、高齢層職員の能力と経験の本格的活用等に取り組むことが重要。</t>
    <phoneticPr fontId="2"/>
  </si>
  <si>
    <t>人事評価制度
・目標設定による面談など、管理職員と部下職員のコミュニケーションの機会を積極的に捉えて職員の能力・実績や業務の遂行状況などを的確に把握し、その結果をもとに、指導・助言を行うとともに、任用、給与等に一層適切に反映できる仕組みとなるよう、常に工夫や改善の視点を持ちながら、人事評価の客観性や安定性、被評価者の納得性などを高めていくことが必要。</t>
    <phoneticPr fontId="2"/>
  </si>
  <si>
    <t>時間外勤務等の縮減
・人事委員会規則により、時間外勤務命令の上限を規定し、各任命権者は時間外勤務縮減の取組を推進。
・知事部局では、過重勤務者数が上限規制前の平成30年度の実績を下回る水準で推移しており、長時間労働の是正につながりつつある。
・一方で、特定の所属及び職員に業務が集中している状況等もあることから、管理的地位にある職員は、職員の勤務時間管理は自らの重要な職責であることを強く自覚し、組織マネジメントの強化に引き続き取り組むことが重要。
・また、業務改善に資するデジタル化の取組の拡充及び着実な実施により、時間外勤務の縮減に一層取り組むことが必要。
・学校現場では、時間外の在校等時間の上限を設定するとともに、「高知県教育振興基本計画」に基づき学校における働き方改革に取り組んでおり、引き続き、取組を推進し、市町村等教育委員会とも連携しながら、長時間労働の縮減を図ることが必要。
・各任命権者においては、上限を超えて命じた時間外勤務に係る要因の整理、分析及び検証を踏まえ、時間外勤務の縮減のための適切な対策を検討することが必要であり、本委員会も検証等の結果を把握し、適切な運用が図られるよう引き続き助言。
・各任命権者は、時差出勤の柔軟な運用や在宅勤務等の取組を引き続き着実に推進することが必要。
年次有給休暇の取得促進
・管理的地位にある職員をはじめ職員一人ひとりが休暇を取得しやすい職場環境の整備に努めることが必要。</t>
    <phoneticPr fontId="2"/>
  </si>
  <si>
    <t xml:space="preserve">仕事と生活の両立支援
・次世代育成支援行動計画において設定した目標である、男性職員の育児休業の取得率などに取組の成果が現れており、引き続き仕事と生活が両立できる職場環境づくりを進めることが必要。
・また、令和４年１月に出生サポート休暇を新設、同年10月には育児休業の取得回数制限を緩和するなど、育児休業・育児参加のための休暇をより柔軟に取得できるよう勤務環境を整備しており、各任命権者においては、これらの制度が職員に広く活用されるよう、周知啓発を行い、職場全体でサポートする体制を構築することが必要。
</t>
    <phoneticPr fontId="2"/>
  </si>
  <si>
    <t xml:space="preserve">健康管理
・職員の健康管理に関する取組を推進することが必要
特に、メンタルヘルス対策については、より重点的な取組が必要であり、予防など各種対策を体系的に実施し、職員のメンタル不調に対する取組を一層推進することが重要。
・ストレスチェックについては、受検率の向上に引き続き留意
在宅勤務等を活用した柔軟な働き方は、長時間労働になりやすい、コミュニケーションが取りづらいなど、メンタル不調につながるおそれも指摘されていることから、各任命権者は、職場のコミュニケーションを図る等、よりきめ細かな職員の健康への配慮が必要。
ハラスメントの防止
・ハラスメントは、心身の健康を害するのみならず、職員個人の人格や尊厳を侵害する行為であり、その防止は極めて重要各任命権者においては、ハラスメントの防止に向けた取組を行っているものの、ハラスメントによる処分等事案が引き続き発生。
・職員アンケートでは、ハラスメントに該当すると疑われる事例が相当数見受けられる状況。
・ハラスメントを防止するため、職員からの相談や職員アンケートの結果を踏まえて研修の内容を更に充実させるとともに、ｅラーニング等を用い全職員に対する研修の機会を設ける努力を行うことが必要。
・また、早期発見・早期解決にも資するよう、相談窓口の一層の周知に努め、相談しやすい体制であるかを職員側の視点に立って常にチェックするなどし、更に実効性のある対策につなげていくことが必要。
・教育委員会においては、市町村等教育委員会とも連携した取り組みが必要。
</t>
    <phoneticPr fontId="2"/>
  </si>
  <si>
    <t>会計年度任用職員
・各任命権者は、制度の趣旨、令和５年５月の地方自治法改正も踏まえ、引き続き、適正な任用や勤務条件の確保を図り、適切な運用に取り組むことが必要。</t>
    <phoneticPr fontId="2"/>
  </si>
  <si>
    <t>初任給調整手当
・医療職給料表(１)の適用を受ける医師等の支給月額の限度を国に準じて引上げ
給与制度のアップデートに関する事項
・人事院が、令和６年に向けて一体的に検討作業を進めることとしている給与制度のアップデートについては、今後の国の動向を注視していくことが必要。
定年の引上げ
・各任命権者においては、多様な分野において、豊富な知識・技術・経験等を持つ高齢層職員が適材適所で活躍できるよう、十分な配慮が求められる。
それぞれの世代の職員が活躍できるよう、人事管理や職場環境の整備を進めることが重要。</t>
    <phoneticPr fontId="2"/>
  </si>
  <si>
    <t>2.20月→2.275月（0.075）</t>
    <rPh sb="4" eb="5">
      <t>ツキ</t>
    </rPh>
    <rPh sb="11" eb="12">
      <t>ツキ</t>
    </rPh>
    <phoneticPr fontId="2"/>
  </si>
  <si>
    <t>4.20月→4.35月
※勤勉手当に配分（0.15月）
※2024年以降6月期及び12月期勤勉手当に均等配分</t>
    <rPh sb="33" eb="34">
      <t>ネン</t>
    </rPh>
    <rPh sb="34" eb="36">
      <t>イコウ</t>
    </rPh>
    <rPh sb="37" eb="39">
      <t>ガツキ</t>
    </rPh>
    <rPh sb="39" eb="40">
      <t>オヨ</t>
    </rPh>
    <rPh sb="43" eb="45">
      <t>ガツキ</t>
    </rPh>
    <rPh sb="45" eb="49">
      <t>キンベンテアテ</t>
    </rPh>
    <rPh sb="50" eb="54">
      <t>キントウハイブン</t>
    </rPh>
    <phoneticPr fontId="2"/>
  </si>
  <si>
    <t>公民較差を解消するため、給料表を引上げ改定
初任給をはじめ若年層に重点を置いて引上げ</t>
    <phoneticPr fontId="2"/>
  </si>
  <si>
    <t>勧告後の初任給
（給料月額＋地域手当）
Ａ試験（大学卒程度）214,900 円
Ｃ試験（高校卒程度）181,900 円</t>
    <phoneticPr fontId="2"/>
  </si>
  <si>
    <t>人材の確保
・多様で有為な人材を確保し行政課題に安定して対応するために、採用数は長期的視点に立ち、適切な規模で維持されることが妥当。
・試験のあり方については、試験結果や任命権者が策定予定である「三重県人材マネジメント戦略（仮称）」の方針等をもとに引き続き検討。
・民間企業等における多様な経験や高度な専門性を有する人材の確保も必要採用手法、人材育成、給与等のあり方について一体的な取組の推進が必要。
・若手職員の離職者数が増加傾向。人材の定着につなげるため、マネジメントの改善や、やりがいを持って働くことができる勤務環境の確保が重要。
・教員や警察官についても、勤務環境の改善等を通じて、人材の確保につなげることが必要。</t>
    <phoneticPr fontId="2"/>
  </si>
  <si>
    <t>知事部局等における労務管理の推進
・引き続き業務の見直しやワーク・マネジメントを行い、長時間労働の是正に取り組むことが必要。
・長時間労働是正に向け、業務改善の取組と並行して、業務量に応じた柔軟で適切な人員配置を行うことも重要。
・環境の変化や新たな業務への適応に不安があると考えられる若手職員が、メンタルヘルス不調に陥らないよう働きかけることが重要。
柔軟かつ多様な働き方
・在宅勤務制度、早出遅出勤務制度については、職員の希望や事情に応じた働き方が可能な勤務環境であることが必要。
・全ての職員が自らのライフスタイルに応じて安心して働くことができるよう、組織全体で人員体制や業務量の適正化を図ることが重要。</t>
    <phoneticPr fontId="2"/>
  </si>
  <si>
    <t>ハラスメントのない職場環境づくり
・ハラスメントを当事者間の個人的な問題として片づけるのではなく、組織全体で対応するべき問題としてとらえることが必要。
・管理職員はもとより職員一人ひとりが、風通しの良い職場づくりを心掛けることが重要。</t>
    <phoneticPr fontId="2"/>
  </si>
  <si>
    <t>非常勤職員に係る人事管理
・非常勤職員一人ひとりが、高い意欲を持って能力を十分に発揮して勤務できるよう、引き続き働きやすい職場づくりに取り組んでいくことが必要。</t>
    <phoneticPr fontId="2"/>
  </si>
  <si>
    <t>若手・中堅職員の人材育成
・若手・中堅職員は、自身のキャリアパスがこれまでの一般的なキャリアパスと異なる可能性があることを認識し、今後組織の中で必要な能力や積むべき経験について、主体的に考え学んでいくことが重要。
能力や適性に基づいた人材育成
・組織の活力を一層高めるため、職員一人ひとりの能力・適性に基づいた、よりきめ細かい人材育成に取り組むことが重要。
適切な人事評価に基づく人事管理
・管理職員は、困難度や重要度等を考慮したふさわしい目標設定や、職員の果たすべき役割を明確にすることが必要。
・職員の育成支援とともに各職級に求められる職責を果たしているかなどを把握し、下位の評語も含め各評語の水準に応じた適正な評価がなされるよう、適切に人事管理を進めることが必要。</t>
    <phoneticPr fontId="2"/>
  </si>
  <si>
    <t>6000以上</t>
    <rPh sb="4" eb="6">
      <t>イジョウ</t>
    </rPh>
    <phoneticPr fontId="2"/>
  </si>
  <si>
    <t>10/13</t>
    <phoneticPr fontId="2"/>
  </si>
  <si>
    <t>4.40月→4.50月
※勤勉手当に配分（0.1月）</t>
    <phoneticPr fontId="2"/>
  </si>
  <si>
    <t>人材の確保
・採用試験の受験申込者の減少傾向等、採用環境は厳しい状況。
・民間志望者の受験意欲を喚起するような、選ばれる組織となるための取組が必要。</t>
    <phoneticPr fontId="2"/>
  </si>
  <si>
    <t>人材の育成
・行政の役割や職員の働き方に大きな変革が求められており、「人材マネジメント」を取り入れた新たな人材育成基本方針の策定が必要。
能力及び実績に基づく人事管理の推進
・人事評価を職員の意欲向上と組織活性化に活用するため、評価者の評価技術と指導能力の向上、被評価者の制度理解のための研修が重要。</t>
    <phoneticPr fontId="2"/>
  </si>
  <si>
    <t>長時間勤務の是正と勤務実態の適正把握
・上限を超えて時間外勤務等を命じた場合は、事後に検証し、改善に向けた対策を講じなければならない。
・教職員についても、働き方改革の実現に向けた実効性のある取組の推進が必要。
・業務合理化を進めてもなお恒常的な長時間勤務を命じざるを得ない場合は、業務の量と質に応じた人員配置を行うことが必要。
多様なワークスタイル・ライフスタイルの実現
・職員が希望するワークスタイル・ライフスタイル実現のためには、職員のライフステージに即した支援制度が十分に活用されることが重要。
・フレックスタイム制等は、公務職場の魅力や公務能率の向上に資するもので、本県においても検討が必要。
・勤務間インターバルについては、職員の健康保持等のため本県においても検討が必要。</t>
    <phoneticPr fontId="2"/>
  </si>
  <si>
    <t>心身の健康管理
・沖縄県は、健康経営宣言を行っており、職員の健康管理施策に積極的に取り組むことが必要。
ハラスメントの防止
・任命権者は定期的な研修等、組織的な意識啓発や相談体制の充実に努める必要がある。</t>
    <phoneticPr fontId="2"/>
  </si>
  <si>
    <t xml:space="preserve">・初任給調整手当
医師及び歯科医師に対する初任給調整手当について、人事院勧告に準じて支給月額の限度を引上げ改定（414,800円→415,600円）
・獣医師の処遇
人材確保を図る観点から、他の都道府県との均衡を考慮し、初任給調整手当の見直しによる処遇の改善に向け取り組む必要がある旨報告。
・会計年度任用職員の給与
地方自治法改正の趣旨や国の非常勤職員の取扱いと均衡を図る観点から、勤勉手当の支給等、適切に対応する必要がある旨報告。
定年年齢の引上げに関連する制度の適正な運用
・定年の段階的引上げの期間中も一定数の新規採用確保が必要。
・役職定年制により降任した職員や高年齢職員の能力と経験を活用する配置のあり方について継続的に検討が必要。
</t>
    <phoneticPr fontId="2"/>
  </si>
  <si>
    <t>給料表及び初任給調整手当：2023年４月１日
期末・勤勉手当：条例の公布日より
（2024年度以降）2024年４月１日</t>
    <rPh sb="0" eb="2">
      <t>キュウリョウ</t>
    </rPh>
    <rPh sb="2" eb="3">
      <t>ヒョウ</t>
    </rPh>
    <rPh sb="3" eb="4">
      <t>オヨ</t>
    </rPh>
    <rPh sb="5" eb="12">
      <t>ショニンキュウチョウセイテアテ</t>
    </rPh>
    <rPh sb="17" eb="18">
      <t>ネン</t>
    </rPh>
    <rPh sb="19" eb="20">
      <t>ガツ</t>
    </rPh>
    <rPh sb="21" eb="22">
      <t>ヒ</t>
    </rPh>
    <rPh sb="23" eb="25">
      <t>キマツ</t>
    </rPh>
    <rPh sb="26" eb="28">
      <t>キンベン</t>
    </rPh>
    <rPh sb="28" eb="30">
      <t>テアテ</t>
    </rPh>
    <rPh sb="31" eb="33">
      <t>ジョウレイ</t>
    </rPh>
    <rPh sb="34" eb="37">
      <t>コウフビ</t>
    </rPh>
    <phoneticPr fontId="2"/>
  </si>
  <si>
    <t>職員給与が民間給与を下回ったこと(3,340円、0.96％)、国家公務員の給与の改定に関する人事院勧告、諸事情を総合的に勘案し、初任給を始め若年層に重点を置いて引上げ改定</t>
    <phoneticPr fontId="2"/>
  </si>
  <si>
    <t>・管理職手当
給料表の改定状況を勘案して改定を行う。
・初任給調整手当
医療職給料表（１）の適用を受ける医師及び歯科医師に対する支給月額の限度を 415,600 円とすること。
医療職給料表（１）以外の給料表の適用を受ける医師及び歯科医師で、医学又は歯学に関する専門的知識を必要とする職にあるものに対する支給月額の限度を 51,100 円とすること。</t>
    <phoneticPr fontId="2"/>
  </si>
  <si>
    <t>初任給調整手当
 ・医師等に対する支給月額の限度を人事院勧告に準じて引上げ。
獣医師に対する初任給調整手当の改定
・安定的な採用が困難な獣医師の人材確保のため、他の都道府県における給与上の処遇改善の状況等をふまえ、初任給調整手当の月額の上限を 30,000 円から50,000 円に引き上げ、支給期間については上限を 12 年から 15 年に延長。
・令和６年４月１日から実施
社会と公務の変化に応じた給与制度の整備（給与制度のアップデート）
・本年８月の人事院の公務員人事管理に関する報告において、「人材の確保への対応」、「組織パフォーマンスの向上」、「働き方やライフスタイルの多様化への対応」における給与制度のアップデートの骨格案が整理・公表されたことから、本委員会においては、引き続き人事院の動向を注視するとともに、本県の状況をふまえた対応を検討していく必要。
教育職員給与
 ・令和５年５月に中央教育審議会が、文部科学大臣の諮問「質の高い教師を確保するための環境整備に関する総合的な方策について」を受け、処遇改善のあり方について検討。本委員会としてもその動向を注視していく必要。</t>
    <phoneticPr fontId="2"/>
  </si>
  <si>
    <t>10/13</t>
  </si>
  <si>
    <t xml:space="preserve">人事院勧告における国家公務員の俸給表の改定を考慮して改定。若年層に重点を置き、全ての級・号給の給料月額を引上げ改定
</t>
  </si>
  <si>
    <t>大卒程度試験に係る初任給を 10,700 円、高卒程度試験に係る初任給を 12,000円引上げ</t>
  </si>
  <si>
    <t xml:space="preserve">俸給表：2023年４月１日
期末・勤勉手当：
（2023年度）2023年6月1日
（2024年度）2024年4月1日
通勤手当及び獣医師に対する初任給調整手当：2024年4月1日
</t>
    <rPh sb="0" eb="2">
      <t>ホウキュウ</t>
    </rPh>
    <rPh sb="2" eb="3">
      <t>ヒョウ</t>
    </rPh>
    <rPh sb="8" eb="9">
      <t>ネン</t>
    </rPh>
    <rPh sb="10" eb="11">
      <t>ガツ</t>
    </rPh>
    <rPh sb="12" eb="13">
      <t>ヒ</t>
    </rPh>
    <rPh sb="14" eb="16">
      <t>キマツ</t>
    </rPh>
    <rPh sb="17" eb="19">
      <t>キンベン</t>
    </rPh>
    <rPh sb="19" eb="21">
      <t>テアテ</t>
    </rPh>
    <rPh sb="28" eb="30">
      <t>ネンド</t>
    </rPh>
    <rPh sb="35" eb="36">
      <t>ネン</t>
    </rPh>
    <rPh sb="37" eb="38">
      <t>ガツ</t>
    </rPh>
    <rPh sb="39" eb="40">
      <t>ニチ</t>
    </rPh>
    <rPh sb="46" eb="48">
      <t>ネンド</t>
    </rPh>
    <rPh sb="53" eb="54">
      <t>ネン</t>
    </rPh>
    <rPh sb="55" eb="56">
      <t>ガツ</t>
    </rPh>
    <rPh sb="57" eb="58">
      <t>ニチ</t>
    </rPh>
    <rPh sb="59" eb="63">
      <t>ツウキンテアテ</t>
    </rPh>
    <rPh sb="63" eb="64">
      <t>オヨ</t>
    </rPh>
    <rPh sb="84" eb="85">
      <t>ネン</t>
    </rPh>
    <rPh sb="86" eb="87">
      <t>ガツ</t>
    </rPh>
    <rPh sb="88" eb="89">
      <t>ニチ</t>
    </rPh>
    <phoneticPr fontId="2"/>
  </si>
  <si>
    <t xml:space="preserve">・過度な時間外労働の是正
令和４年度に、時間外勤務時間の上限の特例である月 100 時間等を超えた職員は 569人で、３年度より大幅に増加した。時間外勤務を縮減するため、任命権者には、業務の効率化や優良な改善事例の横展開、業務量に応じた柔軟な人員配置や人員の確保、業務分担の平準化などの対策を講ずることを求める。管理監督職には、適切なマネジメントを行うことを求める。
・多様な働き方の実現
任命権者には、多様な働き方を可能とする制度の拡充・活用を進めることを求める。在宅勤務の利用要件の緩和や、フレックスタイム制及び勤務間インターバル制の導入可能性等について、具体的な検討を進める必要がある。
</t>
  </si>
  <si>
    <t>・子育て支援及び介護支援等の充実
任命権者には、子育て等を行う職員に対する支援体制の充実や制度の利用促進を図ることを求める。特に、男性職員の育児休業等の取得率を高める取組を総合的に進める必要がある。管理職には、制度を利用しやすい職場づくりに努めることを求める。</t>
  </si>
  <si>
    <t>・心の健康づくりの推進
精神疾患による長期療養者は６年連続で増加し深刻な状況が続いている。任命権者及び管理職には、高ストレス者に対する早期ケアや職場環境の改善等に取り組むことを求める。加えて、長期療養者に対して、療養中のケアや職場復帰支援等を行う必要がある。
・ハラスメント防止対策の推進
パワー・ハラスメントの相談件数は３年連続で増加している。任命権者及び管理職には、各種ハラスメントの根絶に取り組むことを求める。加えて、相談事案に応じて、速やかに必要な措置等を講ずることにより、事態の改善を図ることを求める。</t>
  </si>
  <si>
    <t>・人材の確保
民間との人材獲得競争が激化する中、行政を担う人材を安定的に確保するため、多様な人材が応募できるよう試験制度を改善するとともに、就業希望者の目線に立って、県職員の仕事の魅力等に関する情報発信・広報活動等の取組を進めることが重要である。受験者の増加を図るため、本委員会は、確保が困難な専門職種における試験の時期・内容の見直しや応募手続のオンライン化など受験しやすい体制を構築していく。また、職員と就業希望者との対話を重視した広報活動等の取組を拡充することにより、人材の確保を図っていく。</t>
  </si>
  <si>
    <t>・医師・歯科医師に対する初任給調整手当
医療職給料表(1)の改定を勘案し、医師の処遇を確保する観点から、引上げ改定。
・獣医師に対する初任給調整手当の新設
本県における獣医師の採用が困難な状況や、他団体における獣医師に対する初任給調整手当の支給状況を踏まえ、令和６年度から獣医師に対する初任給調整手当を新設。
・通勤手当
通勤手当の支給限度額（月額 75,000 円）を超えて通勤費用を負担している職員が増加している状況や、県内交通機関の運賃値上げの状況等を総合的に勘案し、令和６年度から通勤手当の支給限度額を月額 80,000 円に引上げ。
・在宅勤務等手当の新設等（報告）
人事院は、在宅勤務等手当の新設及び通勤手当の調整について、令和６年度からの実施を勧告。法改正により、地方公務員に係る在宅勤務等手当が新設された場合は、本県も、国に準じて、在宅勤務等手当の新設及び通勤手当の調整を行うことが適当。
・会計年度任用職員の給与改定等
会計年度任用職員の給与改定は、国通知を踏まえ、常勤職員の給与改定に準じて改定することを基本とし、本県の実情を考慮して、任命権者が適当と認める日から実施。また、勤勉手当の新設は、国通知を踏まえ、常勤職員の勤勉手当に準ずることを基本とし、令和６年度から実施。
・社会と公務の変化に応じた給与制度の整備等（給与制度のアップデート）
人事院は、令和６年に向けて給与上の措置を検討する事項について報告した。本県も、国と同様に、社会と公務の変化に応じた給与制度の整備等を進めていく必要があることから、国等の状況を注視しつつ、令和６年に向けて給与上の措置について検討していく。</t>
    <phoneticPr fontId="2"/>
  </si>
  <si>
    <t>・人材確保の観点から初任層に重点を置きつつ、全級全号給を引上げ ≪平均改定率 0.9％≫
・課題として言及してきた１級・２級の昇給幅を是正</t>
  </si>
  <si>
    <t>・初任給は、民間や国の初任給の状況を踏まえ引上げ
Ⅰ類Ｂ ＋8,300円（187,900円→196,200円）
Ⅱ類 ＋7,900円（162,500円→170,400円）
Ⅲ類 ＋7,900円（152,200円→160,100円）</t>
  </si>
  <si>
    <t>4.55月→4.65月
※勤勉手当に配分（0.1月）</t>
    <rPh sb="13" eb="15">
      <t>キンベン</t>
    </rPh>
    <rPh sb="15" eb="17">
      <t>テアテ</t>
    </rPh>
    <rPh sb="18" eb="20">
      <t>ハイブン</t>
    </rPh>
    <rPh sb="24" eb="25">
      <t>ツキ</t>
    </rPh>
    <phoneticPr fontId="2"/>
  </si>
  <si>
    <t>在宅勤務等手当
・人事院が本年勧告した手当については、国との制度均衡を考慮しつつ、都の実情や法改正を踏まえた検討が必要
・在宅勤務等手当を支給する場合は、併せて通勤手当の取扱いも検討すべき
能力・業績を反映した給与制度の更なる進展
・特別給については、期末・勤勉手当への適正な配分等を引き続き検証
・昇給制度については、任命権者による見直しや定年引上げの影響を含めた運用実態を分析し、適切な対応を検討
職務給の更なる進展等
・定年引上げ等による職級構成の変化を注視し、適切な対応を検討
新たな給与制度の在り方についての検討
・本年、人事院が示した給与制度のアップデートに関する事項について、国の動向を注視し、都の実情を踏まえ必要に応じて対応を検討
・定年引上げ完成後、60歳前後での給与水準が連続的になるよう、新たな給与制度の在り方について研究・検討</t>
  </si>
  <si>
    <t>給料表：2023年４月１日
期末・勤勉手当：
（2023年12月期）条例の公布日から
（2024年度以降）2024年４月１日</t>
    <rPh sb="0" eb="2">
      <t>キュウリョウ</t>
    </rPh>
    <rPh sb="2" eb="3">
      <t>ヒョウ</t>
    </rPh>
    <rPh sb="8" eb="9">
      <t>ネン</t>
    </rPh>
    <rPh sb="10" eb="11">
      <t>ガツ</t>
    </rPh>
    <rPh sb="12" eb="13">
      <t>ヒ</t>
    </rPh>
    <rPh sb="14" eb="16">
      <t>キマツ</t>
    </rPh>
    <rPh sb="17" eb="19">
      <t>キンベン</t>
    </rPh>
    <rPh sb="19" eb="21">
      <t>テアテ</t>
    </rPh>
    <rPh sb="28" eb="29">
      <t>ネン</t>
    </rPh>
    <rPh sb="31" eb="32">
      <t>ガツ</t>
    </rPh>
    <rPh sb="32" eb="33">
      <t>キ</t>
    </rPh>
    <rPh sb="34" eb="36">
      <t>ジョウレイ</t>
    </rPh>
    <rPh sb="37" eb="40">
      <t>コウフビ</t>
    </rPh>
    <rPh sb="48" eb="50">
      <t>ネンド</t>
    </rPh>
    <rPh sb="50" eb="52">
      <t>イコウ</t>
    </rPh>
    <rPh sb="57" eb="58">
      <t>ネン</t>
    </rPh>
    <rPh sb="59" eb="60">
      <t>ガツ</t>
    </rPh>
    <rPh sb="61" eb="62">
      <t>ヒ</t>
    </rPh>
    <phoneticPr fontId="2"/>
  </si>
  <si>
    <t>・長時間労働の是正に向けては、原因を分析した上でその対策を講じていくことが肝要
・令和７年度の男性職員の１週間以上の育業取得目標を90％に上方修正し、育業を推進していることを評価。全ての任命権者において、育業等をしやすい勤務環境の具体的な整備を一層推進することを期待
・職員一人ひとりが、性別等によるアンコンシャス・バイアスの存在を自覚した上で、その意識を見直し、お互いを尊重する職場風土を醸成することが必要</t>
  </si>
  <si>
    <t xml:space="preserve">ライフ・ワーク・バランスの推進
・柔軟で多様な働き方の推進は、誰もが活躍できる勤務環境を整備し、生活と仕事の両立支援を図る上で極めて重要
・テレワークについては、行政サービスを維持しつつ、希望する職員が実施することに障壁がないよう、ハード、職場風土、業務の在り方等の継続的な改善を期待
・昨年度の本庁における一人当たりの平均超過勤務時間数は引き続き高い水準。管理職のマネジメント意識・能力の向上、デジタルツールを活用した業務改善等に不断に取り組むことが必要
</t>
  </si>
  <si>
    <t>職員の勤務環境の整備
・管理職は率先垂範して、ハラスメントを防止し、組織としてハラスメントを根絶する強い意志を持って取り組むことが重要
・精神疾患を理由とする長期療養者数が増加傾向。メンタル面の不調は、誰でも抱え得る問題であることを前提に、引き続き支援が必要</t>
  </si>
  <si>
    <t xml:space="preserve">人材確保・育成に向けた取組
・人材獲得競争が激化し、採用試験の申込者数が減少。都では、10年前の３分の１程度の水準にまで落ち込んでおり、危機的状況
・「選ばれる都庁」になるためには、自らの現状を把握・分析した上で、都庁の強みを生かすとともに、弱みを改善していく地道な取組を迅速に進めることが必要
・採用制度については、試験の方法の見直しや採用チャネルの多様化を進める
・民間経験者等向けの採用試験について、適性検査の導入を拡大していく
・技術職の民間併願者等の受験を誘引するため、具体策を速やかに検討・実施
・特定の分野に限定せず、キャリアを有する人材に開かれた採用を積極的に行う
・主任級職選考は、若手職員にもこれまで以上に都政の課題分析や施策立案につながる能力が求められていくことや、職員のモチベーションの維持・向上を図る必要があることを踏まえ、速やかに制度改正を行う
・管理職選考については、受験率の低迷が長年の課題。昇任後における不安感や管理職の働き方に対する抵抗感を払拭し、受験の負担を軽減するための取組を推進するとともに、自らのキャリアデザインを描いていける環境の整備が必要
・国や民間など多様な主体との交流を活発化させ、外部の知識やスキルを積極的に取り込んで職員の知見を向上させることも大切
・若手のうちから成長を実感でき、一人ひとりのキャリア形成を支援する人材育成や能力開発に引き続き積極的に取り組むことを望む
</t>
  </si>
  <si>
    <t xml:space="preserve">・行政職給料表
公民較差を解消するため、初任給を中心に若年層に重点を置いて給料月額を引上げ
初任給については、民間における初任給の動向や、人材確保の観点等を勘案して、11,000 円から12,000 円の引上げ
</t>
  </si>
  <si>
    <t>・初任給調整手当
医師及び歯科医師に対する初任給調整手当について、医療職給料表（一）の改定状況を勘案し、限度額を引上げ改定（217,100 円→218,000 円）
（国における給与制度のアップデート）
人事院は本年の公務員人事管理に関する報告の中で、昨年の勧告時に表明した「社会と公務の変化に応じた給与制度の整備（給与制度のアップデート）」について、令和６年に向けて措置を検討する事項の骨格案を整理・公表。
本委員会としては、今後、国の動きを注視しながら、本市の実情にあわせた給与制度の在り方について検討。</t>
  </si>
  <si>
    <t>超過勤務の縮減
○近年、本市職員の超過勤務時間数は高い水準で推移。年間 720 時間超の職員数が増加傾向にあるほか、部署による偏りも見られるなど、依然として厳しい状況
○デジタル技術の活用などによる業務効率化を図り、超過勤務を常態化させない更なる取組が必要
○各部署の実態を踏まえた適正な人員配置を行うとともに、新型コロナウイルス感染症への対応によって得られた知見を生かした柔軟で効率的な組織運営により、業務量を平準化していく必要
○超過勤務の縮減を進めるためにも、勤務時間の適正な把握・管理を徹底する必要
多様で柔軟な働き方の推進
○男性職員の育児休業をはじめとした休暇等の更なる取得促進に向け、安心して制度を利用できる体制づくりに取り組む必要
○国家公務員における取組や他の地方公共団体の動向等を注視しつつ、本市の実情も勘案し、職員一人ひとりが性別や職種等にかかわらず、仕事と生活を両立し、やりがいを持って生き生きと働くことのできる環境づくりを進めていく必要</t>
  </si>
  <si>
    <t>職員の健康管理
○心身の健康を保持し、意欲を持って業務に従事することは、公務能率の維持・向上を図り、活力ある組織を維持していくために不可欠
○産業医による面接指導の適切な実施やストレスチェック結果の活用による働きやすい職場づくりなどを一層進めるとともに、国や民間等も参考に、勤務間インターバルの確保についても検討を進め、職員の心身の健康を保持増進していく必要</t>
  </si>
  <si>
    <t>人材の確保
○複雑・高度化する課題を乗り越え、諸般の施策を力強く推進していくため、行政には適正な事務執行の徹底と新たな取組への挑戦を重ねていける多様で有為な人材の確保が必要
○本年度の国家公務員採用試験の一般職（大学卒程度）の申込者数が過去最少、本市の職員採用試験の大学卒程度（事務）でも指定都市移行後最少となり、民間企業の採用意欲の回復や就職活動の早期化等の影響と思料
○公務の原点である適正な事務執行の徹底に向けて、法令や制度等の理解力に優れた人材を確保できるよう採用試験制度の見直しを進めるとともに、申込者数の減少を食い止めるため、効果的な試験制度の在り方について調査・研究を行っていく必要
○積極的な広報により、本市職員の業務の周知を図り、やりがい・魅力を広く発信するとともに、広報ルートを強化・拡充していくため、若者が馴染みやすいツール等、引き続き時代に即した様々な広報媒体の効果的な活用に努めていく必要
○本年８月より、大学３年生を主な対象とした職場見学会を試行的に実施。この結果を踏まえ、より効果的なプログラムの検討や実施内容等の拡充を図り、就職活動の早期化に対応していく必要
○定年の段階的な引上げの開始に伴い、令和 14 年度まで、定年退職者が生じるのは２年に１度となるが、職員間の経験年数や年齢構成の偏り、公平な採用機会の確保の観点からも、採用者数の平準化を図りながら、適正な定員管理を行っていく必要</t>
  </si>
  <si>
    <t>人材の育成
○地方公務員に求められる能力などが変化している中、デジタル化をはじめとする時代の変化に柔軟に対応し、組織の機動力を高めていくためにも、前例にとらわれず新しいことに果敢に挑戦する職員の育成に向けた取組をより一層推進していく必要
○職員への公平な人事評価の実施や評価結果のフィードバックによるきめ細かな指導・助言など、人事評価制度の活用が、職員のやりがいや意欲の向上を図り、能力発揮や成長につながることに期待
○職員一人ひとりの有する可能性・能力を最大限引き出し、職員がその役職や年齢、勤続年数などに応じた職責を着実に果たせるよう、新たな時代を見据えた人材育成に組織一丸となって総合的・計画的に取り組み、柔軟性と機動力を兼ね備えたしなやかな組織をつくっていくことが重要</t>
  </si>
  <si>
    <t>3000円以下</t>
  </si>
  <si>
    <t>3001～3199円</t>
    <rPh sb="9" eb="10">
      <t>エン</t>
    </rPh>
    <phoneticPr fontId="2"/>
  </si>
  <si>
    <t>10/16</t>
    <phoneticPr fontId="2"/>
  </si>
  <si>
    <t xml:space="preserve">国に準じて給料表を引上げ改定（平均改定率 1.03％） </t>
    <phoneticPr fontId="2"/>
  </si>
  <si>
    <t xml:space="preserve">・扶養手当
子に係る手当額を引上げ 9,900 円→10,000 円
・初任給調整手当
国に準じて医師および歯科医師に対する手当額を引上げ
・在宅勤務等手当の創設
人事院勧告の趣旨を踏まえ、国に準じた制度を設けることについて検討する必要
・獣医師に対する初任給調整手当の見直し
近年、獣医師の欠員も生じており、これまでにも増して人材確保が困難な状況にあることから、
他の都道府県等の状況も踏まえ、支給額等の見直しを検討する必要
・人事院における給与制度のアップデートへの対応
本県の実情を踏まえて個々に対応を検討する必要があるため、国の動向を注視していく必要 </t>
    <phoneticPr fontId="2"/>
  </si>
  <si>
    <t>・人材の確保
人材を確保するため「奈良県庁で働くことの魅力」発信の取組を進めることが重要。そのためには、「リクルート」「採用活動」「人材育成」を一体のものとして取り組む体制が必要。
(ｱ) 採用試験に関する状況
・ 採用試験は、応募者『選別』から『マッチング（相互評価）』に変化していることの認識が必要。
・ 中長期的な採用戦略（求める人物像、人材育成方法、採用必要数、選考方法など）が必要。
・ 奈良県庁が就職先として選ばれるよう、奈良県庁への志望度を上げる対策が重要。
(ｲ) 人材確保のための取組
・ 公務への関心の濃淡など求職者の属性に応じたアプローチが必要。
・ 全職員が人材確保の厳しい現状について危機意識を共有し、全庁あげて取り組むことが必要。</t>
    <phoneticPr fontId="2"/>
  </si>
  <si>
    <t>人材の確保
・ 採用試験の実施結果を検証し、適切な能力実証の観点に留意しながら、より幅広い層の方が受験しやすい試験方法の導入など、試験制度の見直しを検討。
・ 就職先として選ばれるために、長時間労働の是正をはじめとした働きやすい職場環境づくりや、インターンシップの機会等を通じた学生等の志望意欲の喚起、また、採用辞退の防止に向けた合格者説明会等の取組が重要。</t>
    <phoneticPr fontId="2"/>
  </si>
  <si>
    <t>・ メンタルヘルス不調は人材の損失にもつながる重大な問題であり、管理職員は職員の健康確保に対して安全配慮義務があることを自覚するとともに、周囲の職員も普段と異なる様子が生じていないか互いに目を配るなど、職場全体で早期に対応することが重要。
・ ハラスメントの発生した状況を適切に把握し、効果的な研修を実施するなど、ハラスメントを起こさない職場環境の確立が必要。</t>
    <phoneticPr fontId="2"/>
  </si>
  <si>
    <t>・ 仕事と家庭生活の両立支援は、次世代の育成や女性活躍の推進の観点からも重要な取組であり、希望する全ての職員が気兼ねなく休暇や休業を取得できるよう、人員配置にも配慮した職場環境の整備を推進する必要。</t>
    <phoneticPr fontId="2"/>
  </si>
  <si>
    <t>働き方改革の推進と勤務環境の整備
・ 多様な職員がチームの中で持てる力を十分に発揮し、県庁組織として行政需要に的確に対応していけるよう、職員構成の変化にも対応した持続的で代替性のある業務執行体制を確保することが重要。
・ 学校においては、管理職員が休憩時間の付与を含め適切に業務や勤務時間の管理を行い、長時間労働になりがちな教員の働き方を変えていくとともに、管理職員に対するサポート体制を強化し、教員の労働環境の改善が継続的に行われる仕組みを構築する必要。</t>
    <phoneticPr fontId="2"/>
  </si>
  <si>
    <t xml:space="preserve">給料表及び扶養手当、初任給調整手当：2023年４月１日
期末・勤勉手当：2023年12月1日
（2024年度以降）2024年４月１日
</t>
    <rPh sb="0" eb="2">
      <t>キュウリョウ</t>
    </rPh>
    <rPh sb="2" eb="3">
      <t>ヒョウ</t>
    </rPh>
    <rPh sb="3" eb="4">
      <t>オヨ</t>
    </rPh>
    <rPh sb="5" eb="9">
      <t>フヨウテアテ</t>
    </rPh>
    <rPh sb="10" eb="17">
      <t>ショニンキュウチョウセイテアテ</t>
    </rPh>
    <rPh sb="22" eb="23">
      <t>ネン</t>
    </rPh>
    <rPh sb="24" eb="25">
      <t>ガツ</t>
    </rPh>
    <rPh sb="26" eb="27">
      <t>ヒ</t>
    </rPh>
    <rPh sb="28" eb="30">
      <t>キマツ</t>
    </rPh>
    <rPh sb="31" eb="33">
      <t>キンベン</t>
    </rPh>
    <rPh sb="33" eb="35">
      <t>テアテ</t>
    </rPh>
    <rPh sb="40" eb="41">
      <t>ネン</t>
    </rPh>
    <rPh sb="43" eb="44">
      <t>ガツ</t>
    </rPh>
    <rPh sb="45" eb="46">
      <t>ニチ</t>
    </rPh>
    <phoneticPr fontId="2"/>
  </si>
  <si>
    <t>会計年度任用職員
・ 常勤職員との均衡を図る際に、報酬水準が引き上がるため、従来以上に、職務の内容や責任などを考慮し、報酬水準を適切に設定することが必要。
会計年度任用職員の給与
・国の非常勤職員の給与について、人事院は、常勤職員との均衡をより一層確保することを目的として、本年４月に非常勤職員の給与に関する指針を改正し、給与法等の改正により常勤職員の給与が改定された場合には、非常勤職員の給与についても、常勤職員に準じて改定するよう努める旨を追加した。これに準じ、本県においても、会計年度任用職員の給与について、職員の給与に関する条例等の改正により常勤職員の給与が改定された場合、会計年度任用職員の給与についても、常勤職員に準じて改定することが適当である。
　また、地方自治法改正により令和６年度から会計年度任用職員にも勤勉手当を支給することが可能となったため、同年度から期末手当に加えて勤勉手当を支給することが適当である。</t>
    <phoneticPr fontId="2"/>
  </si>
  <si>
    <t>10/16</t>
    <phoneticPr fontId="2"/>
  </si>
  <si>
    <t>初任給を始め若年層の給与に重点を置いた引上げとなるよう、人事院が勧告した俸給表に準じることを基本としつつ、本県における民間給与水準を重視し、一律の水準調整を行うことにより、全ての級・号俸の給料月額を引上げ改定</t>
    <phoneticPr fontId="2"/>
  </si>
  <si>
    <t>【初任給の引上げ額】大卒:11,000 円（約６％）、高卒:12,300 円（約８％）</t>
    <phoneticPr fontId="2"/>
  </si>
  <si>
    <t xml:space="preserve">・初任給調整手当
医師及び歯科医師に対する初任給調整手当について、国家公務員との均衡等を考慮し引上げ改定
・社会と公務の変化に応じた給与制度の整備
人事院は、人事管理上の課題とその対応に言及し、給与制度について、令和６年に向けて措置を検討する事項の骨格を示したところであり、本県では、今後示される国の成案や他の都道府県の動向を注視し、本県の実情に留意しながら、対応を検討
・在宅勤務等手当
人事院は、在宅勤務等に伴う光熱・水道費等の費用負担を軽減するため、在宅勤務等手当の新設を勧告したところであり、本県では、国の法改正の状況や他の都道府県の動向を注視し、本県の在宅勤務の実施状況に留意しながら、手当の支給を検討することが必要
・会計年度任用職員の給与
地方自治法の一部改正により、令和６年度から会計年度任用職員への勤勉手当の支給が可能となったこと、また、会計年度任用職員の給与について、その改定の実施時期を含め、常勤職員に準じて改定することを基本とするよう総務省から通知されたことを踏まえ、任命権者においては、これらについて、適切に取り扱うことが必要
</t>
    <phoneticPr fontId="2"/>
  </si>
  <si>
    <t>人材の確保・育成・活用
・ 人口減少が進む中、多様化・複雑化する行政課題に対応し、質の高い県民サービスを継続的に提供していくため、職員の年齢構成の適正化を考慮しながら、将来を見据えて計画的に職員を採用していくことが必要。
・ 本年度は、特に採用が困難な総合土木職の試験制度を全面的に改正するなど、受験者の負担軽減を図りつつ、多様で有為な人材を確保するための取組を進めている。
・ 人材確保につなげるためには、県職員の仕事の魅力を知ってもらうことが重要であり、広報活動に一層積極的に取り組むことが必要。
・ 人材確保にあたっては、均衡の原則に基づいた適切な給与水準の確保も必要。現在近隣県と比較して低い水準にあるへき地手当等の支給率について、引き続き検討することが必要。</t>
    <phoneticPr fontId="2"/>
  </si>
  <si>
    <t>・ 執務や研修、自己研鑽を通じて、職員の能力を最大限に伸ばしていくことが重要。職員が目指す方向性を明確にするキャリア形成支援を行うほか、主体的に学び、スキルアップできる環境を整備することが必要。
・ 令和６年４月から定年引上げの実質的な制度運用が始まる。定年引上げ対象者に丁寧な情報提供を行うことや、職員が培った知識や経験を活かし、高いモチベーションを維持して働いていけるような人事管理やキャリア形成支援を行うことが必要。
・ 女性活躍推進について、自身のキャリアプランを主体的に考える機会を提供しながら、能力に応じた登用を進めるとともに、全ての職員が仕事と生活を両立しながらキャリアを重ねられる職場環境づくりに一層取り組むことが重要。
・ 障がい者の採用については、法定雇用率の段階的な引上げも見据えた計画的な採用を進めるとともに、障がいの特性に応じて、その能力が十分に発揮されるよう、合理的配慮により職場への定着や活躍の場の拡大に努めることが必要。</t>
    <phoneticPr fontId="2"/>
  </si>
  <si>
    <t>長時間労働の是正
・ 時間外勤務の縮減に一層取り組むことが必要。管理監督職員が部下職員の業務管理等を適正に行うことや、時間外勤務の事前命令の徹底等を通じて、職員の勤務時間を的確に把握し、管理することが必要。
・ 業務の削減、合理化に取り組み、それでもなお恒常的に長時間勤務が生じる場合には、業務量に応じた適正な人員配置に努めることが必要。
・ やむを得ず上限時間を超えて時間外勤務を命ずる場合であっても、可能な限り時間外勤務を縮減し、過重労働を防止することが重要。長時間勤務を行った職員の健康を確保するため、医師による面接指導が確実に行われることが必要。
・ 教員について、在校等時間や時間外の在校理由等、勤務状況を的確に把握・分析しながら、業務のさらなる効率化や合理化を行うなど、長時間労働の是正に向けてより一層取り組むことが必要。
柔軟な働き方の推進
・ 職員の働き方のニーズやライフスタイルが多様化する中、より個々の希望や事情に応じた働き方を可能とする環境整備が必要になってきている。国においてはフレックスタイム制の拡充など、より柔軟な働き方を可能とする環境を整備することとしていることも踏まえ、職員のニーズや勤務の実情に考慮しながら検討を進めることが必要。</t>
    <phoneticPr fontId="2"/>
  </si>
  <si>
    <t>仕事と生活の両立支援
・ 職員が仕事と生活の両立支援制度を気兼ねなく活用できるよう、制度の周知や相談体制の整備、業務の割振りや代替職員の確保に努めるとともに、制度を活用する職員を職場全体でサポートする意識の醸成を図っていくことが重要。
・ 男性の育児参加について、当たり前に必要な期間の育児休業等を取得し、子育てを主体的に行っていける環境を整備していくことが必要。</t>
    <phoneticPr fontId="2"/>
  </si>
  <si>
    <t>健康づくりの推進
・ 引き続きストレスチェックの結果を活用して職場環境の改善を行うなど、メンタルヘルス不調の未然防止や不調者の早期発見・早期対処、長期療養者の職場復帰支援・再発予防の取組を進めていくことが必要。
コンプライアンスの推進とハラスメントの防止
・ 不祥事や不適切な事務など、県政への信頼を損なう事案が発生している。再発防止の取組の実施、法令遵守と服務規律の確保に努めることが必要。
・ ハラスメント防止について、職員への意識啓発による未然防止、相談しやすい環境の確保に取り組み、明るく働きやすい環境づくりに努めることが重要。</t>
    <phoneticPr fontId="2"/>
  </si>
  <si>
    <t>給料表及び初任給調整手当：2023年４月１日
期末・勤勉手当：
（2023年12月期）2023年12月
（2024年度以降）2024年４月１日</t>
    <rPh sb="0" eb="2">
      <t>キュウリョウ</t>
    </rPh>
    <rPh sb="2" eb="3">
      <t>ヒョウ</t>
    </rPh>
    <rPh sb="3" eb="4">
      <t>オヨ</t>
    </rPh>
    <rPh sb="5" eb="12">
      <t>ショニンキュウチョウセイテアテ</t>
    </rPh>
    <rPh sb="17" eb="18">
      <t>ネン</t>
    </rPh>
    <rPh sb="19" eb="20">
      <t>ガツ</t>
    </rPh>
    <rPh sb="21" eb="22">
      <t>ヒ</t>
    </rPh>
    <rPh sb="23" eb="25">
      <t>キマツ</t>
    </rPh>
    <rPh sb="26" eb="28">
      <t>キンベン</t>
    </rPh>
    <rPh sb="28" eb="30">
      <t>テアテ</t>
    </rPh>
    <rPh sb="37" eb="38">
      <t>ネン</t>
    </rPh>
    <rPh sb="40" eb="41">
      <t>ガツ</t>
    </rPh>
    <rPh sb="41" eb="42">
      <t>キ</t>
    </rPh>
    <rPh sb="47" eb="48">
      <t>ネン</t>
    </rPh>
    <rPh sb="50" eb="51">
      <t>ガツ</t>
    </rPh>
    <rPh sb="57" eb="59">
      <t>ネンド</t>
    </rPh>
    <rPh sb="59" eb="61">
      <t>イコウ</t>
    </rPh>
    <rPh sb="66" eb="67">
      <t>ネン</t>
    </rPh>
    <rPh sb="68" eb="69">
      <t>ガツ</t>
    </rPh>
    <rPh sb="70" eb="71">
      <t>ヒ</t>
    </rPh>
    <phoneticPr fontId="2"/>
  </si>
  <si>
    <t>10/16</t>
    <phoneticPr fontId="2"/>
  </si>
  <si>
    <t>初任給は大卒相当で約11,700円、高卒相当で約13,200円の引上げ</t>
    <phoneticPr fontId="2"/>
  </si>
  <si>
    <t>月例給は、公民較差4,134円(1.13％)を解消するため、初任給をはじめ若年層に重点を置いて給料表を引上げ改定</t>
    <phoneticPr fontId="2"/>
  </si>
  <si>
    <t>初任給調整手当
・医師及び歯科医師に対する初任給調整手当について、人事院勧告に準じて改定
在宅勤務等手当
・・在宅勤務中心の働き方をする職員について、在宅勤務等に伴う光熱水費等の負担軽減を図るため、人事院勧告に準じて手当を新設
給与制度のアップデート等
・人事院の令和６年に向けた検討状況を注視し、本府への具体的な影響を見定めながら、本府の実情等を十分に踏まえて、給与制度をはじめとする勤務条件の整備を図る必要
会計年度任用職員の給与制度
・常勤職員の給与改定が行われた場合には、給与改定の実施時期を含め、常勤職員の給与の改定に係る取扱いに準じて改定することが適当
・地方自治法の改正を踏まえ、令和６年度から、勤勉手当を支給することが適当</t>
    <phoneticPr fontId="2"/>
  </si>
  <si>
    <t>人材の育成・活躍
・若手職員から高齢層職員までそれぞれの役職段階において、組織の中で求められる役割や本人のキャリアプランに応じた人材育成の取組を実施することが必要。
・若手職員の定着促進やキャリア形成支援、求められる能力の変化に応じたリスキリングの機会の提供、定年まで能力を発揮できるよう自発的な学習機会の活用促進、管理監督職員のマネジメント能力の向上の取組等を推進。
・定年引上げに伴い、多様な任用形態の60歳超の職員が公務の職場で働くことになることも踏まえ、高齢層職員がモチベーションを持って職務に従事できるよう勤務条件等の整備を図ることが必要。
・職員の健康増進に向け、定期健康診断等の全員受診の徹底や精密検査等の受診を促進。予防、早期対応、職場への復帰支援等の各場面におけるメンタルヘルス対策を一層推進。</t>
    <phoneticPr fontId="2"/>
  </si>
  <si>
    <t>・会計年度任用職員の勤務条件等については、引き続き、関係法令等を踏まえ、適切な運用となるよう努める必要。
・臨時的任用職員については、任期のある限定的な任用形態であり、正式任用とは異なる側面があることから、厳格な要件の下での適切な運用が必要。</t>
    <phoneticPr fontId="2"/>
  </si>
  <si>
    <t>総実勤務時間の短縮
・時間外勤務の上限規制など勤務時間に係る労働法制の遵守と、客観的な記録を基礎とした適切な勤務時間管理及び適時・適切な手当支給を実施。
・事務事業の効率化を図るとともに、業務内容や業務量など、各職場の実態に応じた職員配置を行うために必要な人員を随時・的確に確保。
多様で柔軟な働き方の推進
テレワークを一つの勤務形態として定着させるため、テレワーク特有の事情を踏まえた勤務管理等の取扱いを示すことが重要。
・フレックスタイム制及び勤務間インターバル制度については、公務能率の向上や職員の健康管理等に有用とされる一方、適切な公務運営の確保や業務マネジメントの充実などが必要であり、国の動きを注視しつつ、研究を進めることが必要。</t>
    <phoneticPr fontId="2"/>
  </si>
  <si>
    <t>仕事と家庭の両立
・仕事と家庭の両立に向けた制度面での充実とともに、職員が制度を利用して安心して働ける職場環境づくりを進めることが重要であり、職場全体としてのサポート体制を構築する取組を一層推進。</t>
    <phoneticPr fontId="2"/>
  </si>
  <si>
    <t>適正な勤務環境の確立
・労働安全衛生法等に則った適切な勤務環境を確立し、加えて、計画的な職場の設備整備等により、働きやすい勤務環境を実現。
管理監督者への研修等を行うなど、パワー・ハラスメントや、セクシュアル・ハラスメント等を起こさない職場運営に向けた取組と発生時の適切な対応をさらに積極的に推進。</t>
    <phoneticPr fontId="2"/>
  </si>
  <si>
    <t>人材の確保・定着
・受験者側の働き方やライフスタイルに対する考え方、ニーズ等に応じた、重点的かつ効果的な公務の魅力発信や、受験しやすい採用試験制度への不断の見直し（競争試験のアップデート）など、人材の確保・定着への取組を促進。
教育職員の在校等時間の適切な管理に向けた教育委員会や各学校での取組の推進が必要。部活動指導の地域移行については、教育職員の負担軽減の観点から、対応を検討。
・任命権者と連携して、競争試験と選考による採用を組み合わせて実施し、多様な人材を戦略的に確保。障害者の計画的な雇用に向け、適切な勤務環境の整備に努めるとともに、採用試験を引き続き実施。</t>
    <phoneticPr fontId="2"/>
  </si>
  <si>
    <t>給料表及び初任給調整手当：2023年４月１日
期末・勤勉手当：2023年6月1日
在宅勤務等手当：2025年4月1日</t>
    <rPh sb="0" eb="2">
      <t>キュウリョウ</t>
    </rPh>
    <rPh sb="2" eb="3">
      <t>ヒョウ</t>
    </rPh>
    <rPh sb="3" eb="4">
      <t>オヨ</t>
    </rPh>
    <rPh sb="5" eb="12">
      <t>ショニンキュウチョウセイテアテ</t>
    </rPh>
    <rPh sb="17" eb="18">
      <t>ネン</t>
    </rPh>
    <rPh sb="19" eb="20">
      <t>ガツ</t>
    </rPh>
    <rPh sb="21" eb="22">
      <t>ヒ</t>
    </rPh>
    <rPh sb="23" eb="25">
      <t>キマツ</t>
    </rPh>
    <rPh sb="26" eb="28">
      <t>キンベン</t>
    </rPh>
    <rPh sb="28" eb="30">
      <t>テアテ</t>
    </rPh>
    <rPh sb="35" eb="36">
      <t>ネン</t>
    </rPh>
    <rPh sb="37" eb="38">
      <t>ガツ</t>
    </rPh>
    <rPh sb="39" eb="40">
      <t>ニチ</t>
    </rPh>
    <rPh sb="41" eb="46">
      <t>ザイタクキンムトウ</t>
    </rPh>
    <rPh sb="46" eb="48">
      <t>テアテ</t>
    </rPh>
    <rPh sb="53" eb="54">
      <t>ネン</t>
    </rPh>
    <rPh sb="55" eb="56">
      <t>ガツ</t>
    </rPh>
    <rPh sb="57" eb="58">
      <t>ニチ</t>
    </rPh>
    <phoneticPr fontId="2"/>
  </si>
  <si>
    <t>2.325月→2.375月（0.05月）</t>
    <phoneticPr fontId="2"/>
  </si>
  <si>
    <t>給料表及び地域手当：2023年４月１日
期末・勤勉手当：
（2023年12月期）条例の公布日から
2024年度以降の期末・勤勉手当及び給与カーブの見直しに係る地域手当の改定：2024年４月１日</t>
    <rPh sb="0" eb="2">
      <t>キュウリョウ</t>
    </rPh>
    <rPh sb="2" eb="3">
      <t>ヒョウ</t>
    </rPh>
    <rPh sb="3" eb="4">
      <t>オヨ</t>
    </rPh>
    <rPh sb="5" eb="9">
      <t>チイキテアテ</t>
    </rPh>
    <rPh sb="14" eb="15">
      <t>ネン</t>
    </rPh>
    <rPh sb="16" eb="17">
      <t>ガツ</t>
    </rPh>
    <rPh sb="18" eb="19">
      <t>ヒ</t>
    </rPh>
    <rPh sb="20" eb="22">
      <t>キマツ</t>
    </rPh>
    <rPh sb="23" eb="25">
      <t>キンベン</t>
    </rPh>
    <rPh sb="25" eb="27">
      <t>テアテ</t>
    </rPh>
    <rPh sb="34" eb="35">
      <t>ネン</t>
    </rPh>
    <rPh sb="37" eb="38">
      <t>ガツ</t>
    </rPh>
    <rPh sb="38" eb="39">
      <t>キ</t>
    </rPh>
    <rPh sb="40" eb="42">
      <t>ジョウレイ</t>
    </rPh>
    <rPh sb="43" eb="46">
      <t>コウフビ</t>
    </rPh>
    <rPh sb="53" eb="55">
      <t>ネンド</t>
    </rPh>
    <rPh sb="55" eb="57">
      <t>イコウ</t>
    </rPh>
    <rPh sb="58" eb="60">
      <t>キマツ</t>
    </rPh>
    <rPh sb="61" eb="65">
      <t>キンベンテアテ</t>
    </rPh>
    <rPh sb="65" eb="66">
      <t>オヨ</t>
    </rPh>
    <rPh sb="67" eb="69">
      <t>キュウヨ</t>
    </rPh>
    <rPh sb="73" eb="75">
      <t>ミナオ</t>
    </rPh>
    <rPh sb="77" eb="78">
      <t>カカ</t>
    </rPh>
    <rPh sb="79" eb="81">
      <t>チイキ</t>
    </rPh>
    <rPh sb="81" eb="83">
      <t>テアテ</t>
    </rPh>
    <rPh sb="84" eb="86">
      <t>カイテイ</t>
    </rPh>
    <rPh sb="91" eb="92">
      <t>ネン</t>
    </rPh>
    <rPh sb="93" eb="94">
      <t>ガツ</t>
    </rPh>
    <rPh sb="95" eb="96">
      <t>ヒ</t>
    </rPh>
    <phoneticPr fontId="2"/>
  </si>
  <si>
    <t>10/17</t>
    <phoneticPr fontId="2"/>
  </si>
  <si>
    <t>・初任給調整手当
医師等に対する支給月額の限度額を４１５，６００円に引上げ
・在宅勤務等手当
人事院が勧告した在宅勤務等手当について、今後の国の制度内容、他の都道府県の動向及び本県の在宅勤務の状況等に留意することが必要
・給与制度のアップデート
人事院が報告した社会と公務の変化に応じた給与制度の整備（給与制度のアップデート）について、令和６年に向けた検討事項の骨格案が示されたことから、国の動向等を注視していくことが必要
・６０歳前後の職員の給与水準
６５歳定年の完成を視野に入れた６０歳前後の職員の給与水準の在り方について、引き続き、国の検討状況を注視していくことが必要
・会計年度任用職員の給与
令和６年度から支給が可能となる会計年度任用職員の勤勉手当等について、本県の実情や他の都道府県の動向等を踏まえ、検討を行うことが必要</t>
    <phoneticPr fontId="2"/>
  </si>
  <si>
    <t>勤務環境の整備
・ 時間外勤務の縮減に向けて、事務事業の見直しやデジタル技術の活用等による業務の効率化などに取り組むとともに、業務量に応じた柔軟な人員配置や必要な人員の確保に努めることが必要。
・ 多様で柔軟な働き方に向けた更なる制度の導入については、国や他の都道府県の動向を注視しながら、行政サービスへの影響等に留意し、本県の実情に応じて検討することが必要。本年度から県が取り組んでいる行政ＤＸ・新たな価値を創造する働き方改革については、部局横断的な取組として進めていくことが必要。</t>
    <phoneticPr fontId="2"/>
  </si>
  <si>
    <t>・ 職員の健康管理について、身体の健康管理対策やメンタルヘルス対策に取り組むとともに、長時間労働等による健康管理対策を的確に実施していくことが必要。
・ ハラスメント防止対策について、指針の周知や研修を通じた意識啓発など、ハラスメントのない職場づくりに向けた取組を進めていくことが必要。</t>
    <phoneticPr fontId="2"/>
  </si>
  <si>
    <t>仕事と生活の両立支援
・ 仕事と生活の両立を可能とする休暇制度等について、制度の周知や職員が利用しやすい職場環境の整備を図るなど、利用促進に向けた取組を一層進めることが必要。</t>
    <phoneticPr fontId="2"/>
  </si>
  <si>
    <t>人材の育成
・ 人材の育成について、公務内におけるデジタル人材育成の推進をはじめ、職員の専門的知識やマネジメント能力等を高める多様な研修を実施することが必要。
・ 女性職員の活躍推進について、申込者の確保や人材育成、仕事と家庭の両立を図りながら活躍できる環境の整備を着実に進めていくことが必要。</t>
    <rPh sb="0" eb="2">
      <t>ジンザイ</t>
    </rPh>
    <rPh sb="3" eb="5">
      <t>イクセイ</t>
    </rPh>
    <phoneticPr fontId="2"/>
  </si>
  <si>
    <t xml:space="preserve">人材の確保
・ 採用試験の申込者数が低迷する中、試験制度の見直しに不断に取り組むとともに、多くの方に県職員を志願してもらえるよう、働きやすい環境づくりを進め、公務の魅力発信を強化するなど、人材の確保に向け、より実効性のある取組を実施。
・ 障害者の雇用について、障害のある職員が安心して働き、その能力を十分に発揮できる職場環境づくりを着実に進めていくことが必要。
</t>
    <phoneticPr fontId="2"/>
  </si>
  <si>
    <t xml:space="preserve">民間給与との均衡を図るため、月例給（行政職）を１．０５％引き上げるよう、行政職給料表を定。その他の給料表は、行政職給料表との均衡を基本に改定（人材確保の観点等を踏まえ、初任給や若年層に重点を置いて引上げ）
</t>
    <phoneticPr fontId="2"/>
  </si>
  <si>
    <t>給料表：2023年４月１日
期末・勤勉手当：2023年4月１日</t>
    <rPh sb="0" eb="2">
      <t>キュウリョウ</t>
    </rPh>
    <rPh sb="2" eb="3">
      <t>ヒョウ</t>
    </rPh>
    <rPh sb="8" eb="9">
      <t>ネン</t>
    </rPh>
    <rPh sb="10" eb="11">
      <t>ガツ</t>
    </rPh>
    <rPh sb="12" eb="13">
      <t>ヒ</t>
    </rPh>
    <rPh sb="14" eb="16">
      <t>キマツ</t>
    </rPh>
    <rPh sb="17" eb="19">
      <t>キンベン</t>
    </rPh>
    <rPh sb="19" eb="21">
      <t>テアテ</t>
    </rPh>
    <rPh sb="26" eb="27">
      <t>ネン</t>
    </rPh>
    <rPh sb="28" eb="29">
      <t>ガツ</t>
    </rPh>
    <rPh sb="30" eb="31">
      <t>ヒ</t>
    </rPh>
    <phoneticPr fontId="2"/>
  </si>
  <si>
    <t>10/17</t>
    <phoneticPr fontId="2"/>
  </si>
  <si>
    <t>あり</t>
    <phoneticPr fontId="2"/>
  </si>
  <si>
    <t>本市職員の給与が民間給与を3,867円（1.04％）下回っており、公民給与較差を解消するため、人事院が勧告した国家公務員の俸給表の改定内容及び本市の実情を考慮し、改定を行う必要がある。</t>
    <phoneticPr fontId="2"/>
  </si>
  <si>
    <t xml:space="preserve">人材の確保
・社会経済情勢や国際情勢が激変する中、受験年齢人口の減少に加え、働き方や勤務環境の多様化、就業意識の変化等により、全国的に公務員志望者は減少している。本委員会では、受験者を増やすための効果的な方策や試験方法の研究を継続し、広報・啓発活動を一層強化するとともに、任命権者と連携しながら、多様で有為な人材の確保を図っていかなければならない。
</t>
    <phoneticPr fontId="2"/>
  </si>
  <si>
    <t>人材の育成
・複雑化する行政問題に対応するには、職員一人ひとりが能力向上を目指し、職場の先輩・上司などから学ぶOJTを活用し、組織全体で人材の育成に取り組む必要がある。組織にとって、人材は最も大切な経営資源であることを認識しなければならない。</t>
    <phoneticPr fontId="2"/>
  </si>
  <si>
    <t xml:space="preserve">長時間労働の是正
・長時間労働は、業務の効率を低下させ、職員の心身の健康に悪影響を及ぼすことから、任命権者においては、職員の勤務状況を把握するとともに、特定の所属や職員に負担が集中しないよう業務量に応じた適正な人員配置が望まれる。また、職員一人ひとりが業務改善や効率性を意識して、計画的に業務を遂行するほか、DX推進による生産性の向上を図りながら、時間外勤務の縮減に取り組む必要がある。
</t>
    <phoneticPr fontId="2"/>
  </si>
  <si>
    <t>仕事と家庭の両立支援
・多様なワークスタイル・ライフスタイルを実現するためには、子育て支援に関する制度の周知を図るとともに、柔軟な働き方が幅広く利用されるよう検討を行い、職場におけるサポート体制を整えていくことが重要である。任命権者においては、多様な働き方について、現行の制度の活用状況や職員のニーズを踏まえ、国・他の地方公共団体の動向にも注視しつつ、働きやすい職場環境づくりを推進していく必要がある。</t>
    <phoneticPr fontId="2"/>
  </si>
  <si>
    <t>会計年度任用職員の適切な処遇の確保
・会計年度任用職員が意欲と能力を十分に発揮するには、安心して働ける勤務環境や勤務条件の確保が必要不可欠である。任命権者は、職務の内容や責任など常勤職員との権衡等を考慮しながら、国・他の地方公共団体の動向に注視しつつ、引き続き適正な任用を行い、給与、勤務条件等の向上に努めていくことが重要である。</t>
    <phoneticPr fontId="2"/>
  </si>
  <si>
    <t>・初任給調整手当
医師に対する初任給調整手当については、人事院勧告を考慮して改定する必要がある。
・給与制度の見直し
人事院は、給与制度については関連する諸課題に対応できるよう、今後アップデートを図る必要があるとしている。より柔軟な働き方や手当等を含めた本市の実情に即した制度の構築に向けて、国の動向に注視しつつ、検討する必要がある。</t>
    <phoneticPr fontId="2"/>
  </si>
  <si>
    <t xml:space="preserve">給料表及び初任給調整手当：2023年４月１日
期末・勤勉手当：条例の公布日より
</t>
    <rPh sb="0" eb="2">
      <t>キュウリョウ</t>
    </rPh>
    <rPh sb="2" eb="3">
      <t>ヒョウ</t>
    </rPh>
    <rPh sb="3" eb="4">
      <t>オヨ</t>
    </rPh>
    <rPh sb="5" eb="12">
      <t>ショニンキュウチョウセイテアテ</t>
    </rPh>
    <rPh sb="17" eb="18">
      <t>ネン</t>
    </rPh>
    <rPh sb="19" eb="20">
      <t>ガツ</t>
    </rPh>
    <rPh sb="21" eb="22">
      <t>ヒ</t>
    </rPh>
    <rPh sb="23" eb="25">
      <t>キマツ</t>
    </rPh>
    <rPh sb="26" eb="28">
      <t>キンベン</t>
    </rPh>
    <rPh sb="28" eb="30">
      <t>テアテ</t>
    </rPh>
    <rPh sb="31" eb="33">
      <t>ジョウレイ</t>
    </rPh>
    <rPh sb="34" eb="37">
      <t>コウフビ</t>
    </rPh>
    <phoneticPr fontId="2"/>
  </si>
  <si>
    <t>10/17</t>
    <phoneticPr fontId="2"/>
  </si>
  <si>
    <t>・民間給与との較差を踏まえ、給料表全体を引上げ
・民間の初任給の動向等を踏まえ、初任給を始め若年層に重点</t>
    <phoneticPr fontId="2"/>
  </si>
  <si>
    <t>・初任給調整手当
医師等に対する初任給調整手当について、医療職給料表(1)の改定状況を勘案し、引上げ
・在宅勤務等手当
在宅勤務関連手当を支給する県内の民間事業所の割合等が全国の調査結果と異なる状況にあること等から、国や他の都道府県の動向等を注視しながら、本県の在宅勤務の運用状況も踏まえて手当の必要性等について検討する必要がある。
・給与制度のアップデート
人事院が令和６年に向けて措置を検討する事項の骨格案を示したことを踏まえ、国の検討の進捗状況を注視しつつ、給与制度の見直しの必要性について検討する必要がある。
・会計年度任用職員の期末手当・勤勉手当
令和６年４月１日から勤勉手当の支給ができることとされたことから、職員との均衡を考慮して支給月数や制度の詳細等を検討する必要がある。</t>
    <phoneticPr fontId="2"/>
  </si>
  <si>
    <t>・有為な人材の確保
採用試験の結果やこれまでの取組を踏まえ、受験者の増加につながる採用試験の見直しの検討、専門職等を志望する学生等の確保に向けた取組の展開、職員募集ホームページの充実やオンラインセミナーの拡充等による受験者層に向けた広報活動の展開に重点を置き、人材確保の取組を進めていく。</t>
    <phoneticPr fontId="2"/>
  </si>
  <si>
    <t>・人材育成
職員が能力を十分発揮していくため、職位に応じた研修を充実させつつ、研修参加を後押しする職場づくりに取り組むとともに、女性職員の活躍推進に向け、キャリア形成等の研修の充実やジョブローテーションによる段階的な能力向上を図ること等が重要である。</t>
    <phoneticPr fontId="2"/>
  </si>
  <si>
    <t>長時間勤務の解消
･ 長時間勤務の縮減に向けて、これまでの取組の継続に加え、デジタル技術を活用した業務の効率化等に取り組んでいく必要がある。
･ 特に長時間勤務となっている職員に共通する業務が、県議会対応業務、予算・会計関係業務、人事・給与関係業務等であることを踏まえ、県議会対応業務については、任命権者において業務の効率化を図るとともに、引き続き県議会の御理解・御協力を求めていくことが必要と考えるほか、その他の業務についても、業務内容の分析や効率化を図っていく必要がある。
･ 教育職員については、「岩手県教職員働き方改革プラン（2021～2023）」の実現に向けた取組を推進するとともに、令和６年度以降の働き方改革の実現に向けた取組を検討し、一層の改善を図っていく必要がある。</t>
    <phoneticPr fontId="2"/>
  </si>
  <si>
    <t>・両立支援の推進
男性職員の育児休業取得率の向上に取り組むほか、柔軟な働き方を選択できるようフレックスタイム制や勤務間インターバルの拡充等について必要性を含めた検討に取り組む必要がある。</t>
    <phoneticPr fontId="2"/>
  </si>
  <si>
    <t>・心身の健康管理
ストレスチェックの効果的な活用、メンタルヘルス不調者等の相談の充実等に引き続き努めるとともに、若年層の職員が職場において仕事の悩みを気軽に相談できる環境づくりに取り組んでいく必要がある。
・ハラスメント対策
管理職に対する意識付けや職員への意識啓発等、ハラスメント発生防止対策に継続して努めるとともに、事態を悪化させないため、早期にその兆候を把握できるよう相談窓口の強化・周知に一層努める必要があるほか、相談対応職員のスキルアップ等に取り組む。</t>
    <phoneticPr fontId="2"/>
  </si>
  <si>
    <t>給料表及び初任給調整手当：2023年４月１日
期末・勤勉手当：2023年12月１日
（2024年度以降）2024年４月１日</t>
    <rPh sb="0" eb="2">
      <t>キュウリョウ</t>
    </rPh>
    <rPh sb="2" eb="3">
      <t>ヒョウ</t>
    </rPh>
    <rPh sb="3" eb="4">
      <t>オヨ</t>
    </rPh>
    <rPh sb="5" eb="12">
      <t>ショニンキュウチョウセイテアテ</t>
    </rPh>
    <rPh sb="17" eb="18">
      <t>ネン</t>
    </rPh>
    <rPh sb="19" eb="20">
      <t>ガツ</t>
    </rPh>
    <rPh sb="21" eb="22">
      <t>ヒ</t>
    </rPh>
    <rPh sb="23" eb="25">
      <t>キマツ</t>
    </rPh>
    <rPh sb="26" eb="28">
      <t>キンベン</t>
    </rPh>
    <rPh sb="28" eb="30">
      <t>テアテ</t>
    </rPh>
    <rPh sb="35" eb="36">
      <t>ネン</t>
    </rPh>
    <rPh sb="38" eb="39">
      <t>ガツ</t>
    </rPh>
    <rPh sb="40" eb="41">
      <t>ヒ</t>
    </rPh>
    <phoneticPr fontId="2"/>
  </si>
  <si>
    <t>10/17</t>
    <phoneticPr fontId="2"/>
  </si>
  <si>
    <t>行政職給料表
 ・ 公民較差解消のため、人事院勧告に準じて給料表を改定
・ 人事院勧告の内容を踏まえ、初任給を始め若年層に重点を置いて引上げ</t>
    <phoneticPr fontId="2"/>
  </si>
  <si>
    <t>初任給調整手当
・ 給料表の改定状況を勘案し、医師等の手当限度額を引上げ
その他の給与上の課題
・ 人事院の報告において、社会と公務の変化に応じた給与制度の整備について、令和６年に向けて措置を検討する事項の骨格案が示されるとともに、定年引上げを見据えた 60 歳前後の給与水準の在り方等について検討等を行うと言及していることから、国や他の都道府県の動向等に留意しながら、本県の実情に応じて適切に対応することが必要。
・ 会計年度任用職員の勤勉手当や給与改定の取扱いについては、国の取扱いや他の都道府県の動向等に留意しながら、本県の実情に応じて適切に対応することが必要。
・ 人事院は、新たに在宅勤務等手当を設ける旨の報告及び勧告を行ったことから、今後の国における法改正や他の都道府県の動向等に留意しながら、本県の実情に応じて適切に対応することが必要。</t>
    <phoneticPr fontId="2"/>
  </si>
  <si>
    <t>有為な人材の確保
・ 有為な人材の確保については、県の仕事のやりがいや魅力を広く発信する取組を強化するとともに、採用試験制度について、国や他の地方公共団体の取組状況を踏まえながら、有為な人材が確保できるよう更に検討を進めていくことが必要。</t>
    <phoneticPr fontId="2"/>
  </si>
  <si>
    <t>人材育成を通じた組織の活性化
・ 職員のキャリア形成を踏まえた成長機会の付与や自己啓発、能力開発を支援するとともに、職員の成長と活躍を支援する管理職員のマネジメント能力の向上が必要。
・ 組織の活性化を図る観点から、職員が職務を通じて発揮した能力及び実績を的確に把握して人事評価を行い、評価結果を任用や給与等の人事管理の基礎として十分活用することで、職員の意欲と能力を十分に引き出せるよう、運用実態の検証や更なる改善を図っていくことが必要。</t>
    <phoneticPr fontId="2"/>
  </si>
  <si>
    <t>長時間労働の是正
・ 長時間労働の是正は、職員の心身の健康保持、公務の効率の向上だけでなく、ワーク・ライフ・バランスの推進や有為な人材の確保の観点からも重要な課題。
・ 上限を超えて時間外勤務を命じた場合はその要因の検証を行い、特定の所属や職員に負担が生じないよう業務量に応じた人員の配置や確保を行うなどの対策を講じることが必要。
・ 教育委員会においては、長時間労働の削減に向け、教員が本来の業務である子どもと向き合う時間を確保できるよう、学校現場等と連携を図るとともに、地域や保護者などの理解も得ながら取組を進めていくことが必要。</t>
    <phoneticPr fontId="2"/>
  </si>
  <si>
    <t>仕事と生活の両立支援
・ 仕事と育児などの家庭生活との両立ができる職場環境づくりは、有為な人材の確保や職員のキャリア形成の支援の観点から重要。
・ 特定事業主行動計画に基づき、男性職員の育児休業等の取得促進に取り組むなど、働きやすい職場環境づくりに取り組んでいるが、引き続き、必要とする職員にとって制度を利用しやすい職場環境づくりに努めていくことが必要。</t>
    <phoneticPr fontId="2"/>
  </si>
  <si>
    <t>メンタルヘルス対策
・ 職員の心の健康保持は、職員自身だけでなく、その家族にとっても重要であり、県民に対して質の高い行政サービスを提供する上で必要不可欠。
・ ストレスチェックやラインケアによるストレス低減の対策など総合的な対策を着実に進めるとともに、相談しやすい職場環境づくりに一層取り組むことが必要。
ハラスメント防止対策
・ ハラスメントは、職員の人格や尊厳を傷つけ心身の健康を害し、能力や意欲を低下させ、職場の運営に支障をもたらすものであることから、その防止は重要な課題。
・ 職場研修等を通じてハラスメントのない良好な職場環境づくりに取り組み、ハラスメントの防止に努めることが必要。</t>
    <phoneticPr fontId="2"/>
  </si>
  <si>
    <t>10/18</t>
    <phoneticPr fontId="2"/>
  </si>
  <si>
    <t>【減額前】373,243円
【減額後】
364,539円</t>
    <rPh sb="1" eb="3">
      <t>ゲンガク</t>
    </rPh>
    <rPh sb="3" eb="4">
      <t>マエ</t>
    </rPh>
    <rPh sb="12" eb="13">
      <t>エン</t>
    </rPh>
    <rPh sb="15" eb="17">
      <t>ゲンガク</t>
    </rPh>
    <rPh sb="17" eb="18">
      <t>アト</t>
    </rPh>
    <rPh sb="27" eb="28">
      <t>エン</t>
    </rPh>
    <phoneticPr fontId="2"/>
  </si>
  <si>
    <t xml:space="preserve">公民較差の状況や人事院勧告の内容を踏まえ、高卒初任給を12,000円、大卒初任給を10,700円引き上げることとし、若年層が在職する号給に重点を置いた上で、全年齢層の引上げ改定を行います。
</t>
    <phoneticPr fontId="2"/>
  </si>
  <si>
    <t>・初任給調整手当
医師の人材確保や処遇改善を図るため、人事院勧告に準じて支給月額の限度を引き上げます｡(医療職給料表㈠適用者414,800円→415,600円）
・地域手当
県内の地域に在勤する職員に支給する地域手当は、平成26年の人事委員会報告に基づき、支給割合一律1.5％としていますが、職員の在勤状況は報告時と比べて大きな変動が生じていることから、本県の実情を踏まえた対応を検討する必要があります。
・給与制度のアップデート
人事院は、人材の確保への対応、組織パフォーマンスの向上及び働き方やライフスタイルの多様化への対応のため、今後、給与制度に関する必要な措置の検討作業を進めることとしており、本県においても、人事院の検討状況
や今後の取組、他の都道府県の動向及び民間の状況等に留意しながら、引き続き検討を進めていく必要があります。</t>
    <phoneticPr fontId="2"/>
  </si>
  <si>
    <t xml:space="preserve">・県行政を支える多様で有為な人材の確保
職員採用をめぐる環境が一層厳しさを増す中、特に本年度は一般行政職における受験者数の減少が顕著であり、一部の技術系職種では採用予定者数を確保できないなど、専門的な知見の世代間の継承等が懸念される状況です。このため、試験方法等の更なる検討に加え、広報における学生への早期のアプローチや、就職活動段階に応じた情報発信等の工夫など、より一層、多様で有為な人材の確保に取り組む必要があります。
また、複雑化・高度化する行政課題に対応するために、専門的な知識や経験を有する民間人材を確保するとともに、そうした人材が公務へ円滑に適応し、能力を発揮できるような取組も重要です。
</t>
    <phoneticPr fontId="2"/>
  </si>
  <si>
    <t>・人材の育成
職員がやりがいを持ちながら能力を発揮してもらうために、キャリア形成を考える機会などを通じて若手職員の成長を促す取組や、組織統率や人材育成等の観点から、管理職員のマネジメント能力向上に向けた取組等を一層進めていく必要があります。また、県政の重要課題であるデジタル化に関しては、必要なスキルの習得に向けた人材育成に取り組む必要があります。</t>
    <phoneticPr fontId="2"/>
  </si>
  <si>
    <t xml:space="preserve">・長時間勤務の是正
長時間勤務の是正は、職員の健康保持やワーク・ライフ・バランスの確保等の観点から極めて重要な課題であり、デジタル化の推進等による業務の効率化の取組が行われていますが、依然として多くの職員が長時間勤務を行っています。
時間外勤務縮減のためには、管理職によるマネジメントの強化や業務の効率化・合理化等の不断の見直しを進めるとともに、時間外勤務が常態化している職場においては、業務手法の抜本的な見直しを行う必要があります。また、職員一人ひとりが業務改善や効率性を意識することも求められます。任命権者においては、必要に応じて適切な措置を講じるとともに、業務量に応じた柔軟な対応を行うことが求められます。
・柔軟な働き方への対応
任命権者において、ICT環境の整備等、テレワークを実施しやすい環境の整備が進められていますが、柔軟な働き方への対応や生産性の高い働き方の実現に向け、引き続きテレワークの浸透・定着に向けた取組を推進する必要があります。
また、本県では勤務間インターバル制度の活用等の取組が進められていますが、今後も制度の利用促進のため周知啓発等の取組を推進する必要があります。
</t>
    <phoneticPr fontId="2"/>
  </si>
  <si>
    <t xml:space="preserve">・仕事と生活の両立支援
任命権者において、男性職員が育児休業を取得しやすい環境づくりが進められていますが、更なる育児休業取得率・取得期間の向上に向け、周知啓発や職場の理解促進など、制度を利用しやすい環境の整備を進めていく必要があります。
また、不妊治療と仕事の両立のため、長期治療に専念したい職員が一定の期間安心して不妊治療に専念できる環境の整備について検討する必要があります。
</t>
    <phoneticPr fontId="2"/>
  </si>
  <si>
    <t>・職員の健康管理
職員の心の健康づくりは引き続き重要な課題であり、任命権者において長期療養者の職場復帰支援など様々な措置を実施していますが、今後も必要に応じてメンタルヘルス相談におけるオンラインの活用を図るなど、一層の取組に努めていく必要があります。
・ハラスメント防止に向けた取組
職場におけるハラスメントは職員の能力発揮の妨げになる重大な問題であり、任命権者においてハラスメントの防止や相談に係る研修の実施等の対策に取り組んでいますが、職場における実態を踏まえながら、ハラスメント発生防止に向けた対策を継続的に実施していく必要があります。</t>
    <phoneticPr fontId="2"/>
  </si>
  <si>
    <t>高卒初任給12,000円、大卒初任給を10,700円引き上げ</t>
    <rPh sb="0" eb="1">
      <t>コウ</t>
    </rPh>
    <phoneticPr fontId="2"/>
  </si>
  <si>
    <t>10/19</t>
    <phoneticPr fontId="2"/>
  </si>
  <si>
    <t>行政職給料表
・ 職員の初任給が民間の初任給を下回っていることや人材確保の観点を踏まえ、大卒程度試験に係る初任給について 11,000 円（5.9％）、高卒程度試験に係る初任給について 12,000 円（7.8％）、それぞれ引上げ
・ 初任給以外の号給については、若年層に重点を置き、初任給から改定率をなだらかに逓減させる形で公民較差の範囲内で引上げ
［平均改定率︓１級 5.5%、２級 3.5%、３級 1.6%、４級 0.4%、５級〜７級 0.3%、
８級以上 0.2%］</t>
    <phoneticPr fontId="2"/>
  </si>
  <si>
    <t>初任給調整手当
・ 医療職給料表（一）の引上げ改定に伴い、医師及び歯科医師に対する初任給調整手当を改定
今後の給与制度について
・ 令和６年４月１日から会計年度任用職員に対する勤勉手当の支給が可能となったことから、改正法の趣旨を踏まえ、勤勉手当の支給について検討を進めていくことが必要。
・ 令和６年に向けて措置が検討されている給与制度のアップデートについて、人事院の検討状況を注視しつつ、他都道府県の動向を踏まえ、本県の実情に照らして検討を行っていく。</t>
    <phoneticPr fontId="2"/>
  </si>
  <si>
    <t>人材の確保・育成
・ 多くの職員の定年や若年層人口の減少などにより、職員の採用を取り巻く環境はますます厳しくなるため、多彩で優秀な人材をより多く確保できるよう、任命権者と連携し、募集・広報活動に積極的に取り組む。
・ 人材育成の方針等に基づき、キャリア開発や各職位に求められる姿勢や能力を適切な時期に習得させるための研修を推進するとともに、職場研修（ＯＪＴ）の充実・強化、人事評価の適切な運用など、長期的な視点で人材の育成に努めることが求められる。</t>
    <phoneticPr fontId="2"/>
  </si>
  <si>
    <t>能力・実績に基づく人事管理の推進
・ 人事評価制度の客観性、公平性、透明性及び信頼性を確保し、職員の納得感を高めていくことが極めて重要。任命権者においては、今後も、継続的な検証を行い、その実情に応じて随時見直し、改善を図っていくことが求められる。</t>
    <phoneticPr fontId="2"/>
  </si>
  <si>
    <t>仕事と生活の両立支援の推進
・ 昨年度の男性職員の育児休業の取得率は、15.5％（一昨年度 8.7%）と増加しており、一定の成果が表れている。
・ 知事部局においては、独自の取組として、対象の男性職員が 14 日以上の育児に関する休暇・休業を取得することを目標とする「ハッピー・ツー・ウィークス」を推進して、機運の醸成を図っている。
・ 対象職員への周知はもちろんのこと、出産補助休暇・配偶者出産時育児休暇の完全取得及び男性職員の 30％以上が１か月以上の育児のための休業を取得するとした特定事業主行動計画の目標を達成するよう、業務分担の見直しや人員配置の変更等の措置を積極的に講じるなど、両立支援制度を利用しやすい環境づくりをより一層推進していくことが必要。</t>
    <phoneticPr fontId="2"/>
  </si>
  <si>
    <t xml:space="preserve">時間外勤務等の縮減（教育職員を除く。）
・ 昨年度の職員一人当たりの年間の時間外勤務等の時間数は、知事部局及び教育委員会では減少したが警察本部では増加し、全体では 156.2 時間と、一昨年度（155.6 時間）から微増。
・ 昨年度、通常業務等（大規模災害等業務及び臨時的な業務を除く）で、時間外勤務等時間の上限を超えた職員数は、教育委員会では２人（一昨年度５人）と減少しているが、知事部局では 19 人（一昨年度 19 人）と変わらず、警察本部では 19 人（一昨年度８人）と増加。
・ 組織全体として、業務の削減・合理化に積極的に取り組み、業務量に応じた弾力的な人員配置に努めるなど、実効性のある時間外勤務等の縮減の取組を推進することが必要。
年次休暇の取得促進
・ 昨年の職員一人当たりの年次休暇取得日数は、全体平均 12.3 日と過去５年で最も多くなったが、全体としての目標値である 14 日以上の年次休暇取得は未達成。
・ 任命権者においては、職員が年次休暇の取得をためらう要因がないかなども意識しながら、より一層年次休暇を取得しやすい職場環境を整備するとともに、引き続き計画的かつ連続的な取得促進に努めることが必要。
多様で柔軟な働き方の推進
・ 多様で柔軟な働き方は、ワーク・ライフ・バランスの実現や人材確保に資する。
・ 本県においては、全職員（公務の運営に支障がある場合を除く。）を対象とした早出遅出勤務制度やテレワーク環境が整備されている。
・ フレックスタイム制等、多様で柔軟な働き方の推進について、県民サービスや公務運営への影響等を勘案しつつ、引き続き検討していくことが必要。
</t>
    <phoneticPr fontId="2"/>
  </si>
  <si>
    <t>職員の健康管理
・ 30 日以上の長期の病気休暇取得者や病気休職者のうち、心の健康の問題を理由とした者は全体で 165 人（全職員の 1.3%）と一昨年度に比べ５人増加しており、４年連続の増加。
・ 任命権者においては、引き続き、すべての職員がストレスチェックを受検するよう勧奨を行い、早期にセルフケアを行えるように促すとともに、管理職員によるラインケアやストレスチェックの集団分析結果等を活用した職場環境の改善により一層取り組んでいくことが必要。
・ 産業医制度の活用、適正な面接指導の実施等により、健康リスクが高い職員を見逃さないようにすることが必要。
・ 今年８月に本県で発生した豚熱対応では、多くの職員に多大なストレスがかかったと考えられるため、長期的な視点で、防疫作業に従事した職員の心身の状態に十分配慮していくことが必要。
ハラスメントの防止
・ ハラスメントの根絶を目標として、職員研修等を通じた意識啓発により一層取り組むことが求められる。
・ 相談があった際には、事実関係を迅速かつ正確に確認し、ハラスメントを行った職員に対し速やかに必要な指導を行うとともに、被害を受けた職員に対する配慮のための措置を行うなど、ハラスメントのない職場環境づくりに向けて、取組を強化していくことが必要。
・ カスタマー・ハラスメントに対しては、必要に応じ、対応マニュアルの整備や研修を実施し、また、個々の職員で対応することなく組織全体として対応をしていくことが求められる。</t>
    <phoneticPr fontId="2"/>
  </si>
  <si>
    <t xml:space="preserve">大卒程度試験に係る初任給について 11,000 円（5.9％）
高卒程度試験に係る初任給について
12,000 円（7.8％）
それぞれ引上げ
</t>
    <phoneticPr fontId="2"/>
  </si>
  <si>
    <t>10/19</t>
    <phoneticPr fontId="2"/>
  </si>
  <si>
    <t>人材の確保
・激化する官民の人材獲得競争に対応できるよう、試験制度の不断の見直しを検討するとともに、他都道府県や国の新たな人材確保について調査・研究を行い、効果の高いものは取り入れていくことが必要。
・人材の確保が厳しい技術・免許資格職種については、これまでアプローチしてこなかった大学等の就職説明会への参加や、現在就業している層にも幅広い情報発信が必要。</t>
    <phoneticPr fontId="2"/>
  </si>
  <si>
    <t>人材の育成
・組織として社会、技術、業務内容等の変化に対応できる柔軟性を高めていくため、職員のリスキリングを支援していくことが重要。</t>
    <phoneticPr fontId="2"/>
  </si>
  <si>
    <t>仕事と生活の両立支援の推進
・ 男性の家事・育児への主体的な参加と共働き・共育ての定着を図るため、男性職員の育児休業取得を促進する環境づくりが必要。
・フレックスタイム制のゼロ割振り日を育児介護等職員以外の職員に拡大することについては、国の見直しの動きを参考に検討していくことが必要。</t>
    <phoneticPr fontId="2"/>
  </si>
  <si>
    <t>総実勤務時間の縮減
・恒常的な長時間の時間外勤務には、業務量に応じた適切な組織体制や職員配置などによる対応が必要。
柔軟な働き方に資するDXの更なる推進
・テレワークは、柔軟な働き方の一つとして、育児、介護に携わる職員など、多様な人材の活躍にも資することから、引き続き推進していくべき。
・ＤＸのセカンドステップとして業務変革により生み出された時間を、よりよい県民サービスの提供と働き方の質の向上につなげていくことを期待。</t>
    <phoneticPr fontId="2"/>
  </si>
  <si>
    <t>心身の健康管理、ハラスメントの防止及び公務員倫理の徹底
・メンタルヘルス対策、ハラスメントの防止及び公務員倫理の徹底を図るため、引き続き、職場研修の実施や相談窓口の周知に取り組み、風通しの良い職場づくりに努めることが必要。</t>
    <phoneticPr fontId="2"/>
  </si>
  <si>
    <t>・初任給調整手当
医師等に対する初任給調整手当については、国の改定状況を踏まえ、支給月額の限度を引き上げる。
・社会と公務の変化に応じた給与制度の整備
人事院は、社会と公務の変化に応じた給与制度の整備（給与制度のアップデート）について、令和６年に向けて措置を検討する事項の骨格案を示した。また、令和６年以降も見据え、公務員の給与水準の在り方についても、分析・研究を進めていくこととしている。本県においても、国の動向等を注視しながら、引き続き検討を行っていく。
・在宅勤務等手当
本年の人事院勧告では、在宅勤務等を中心とした働き方をする職員については、在宅勤務等に伴う光熱・水道費等の費用負担が特に大きいことを考慮し、その費用負担を軽減するため、在宅勤務等手当を新たに設けることとした。
本県においても、今後の国における法の整備の状況や他の都道府県の動向、本県職員の在宅勤務の実態等を踏まえて、適切に対応していく必要がある。
・会計年度任用職員
会計年度任用職員については、本年５月に公布された地方自治法の一部を改正する法律（令和５年法律第19号。以下「改正法」という。）において、国の非常勤職員の取扱いとの均衡及び適正な処遇の確保の観点から、勤勉手当を支給できることとなった。
また、国においては、常勤職員の給与が改定された場合における非常勤職員の給与について、常勤職員の給与の改定に係る取扱いに準じて改定するよう努めることとされている。本県においても、改正法の趣旨や国の取扱い等を踏まえて対応していく必要がある。また、勤勉手当の支給に当たっては、人事評価の結果を適切に反映させることが求められる。</t>
    <phoneticPr fontId="2"/>
  </si>
  <si>
    <t>民間給与との比較を行っている行政職給料表については、民間企業における初任給の動向や、若年層に重点を置く俸給表の改定とした人事院勧告等を踏まえ、初任給をはじめ若年層に重点を置きつつ、その他についても引上げ改定を行う。定年前再任用短時間勤務職員及び定年前再任用短時間勤務学校職員（以下「定年前再任用短時間勤務職員等」という。）の基準給料月額についても、この取扱いに準じて改定を行う。
 また、行政職給料表以外の給料表については、行政職給料表との均衡を基本に所要の改定を行う。</t>
    <phoneticPr fontId="2"/>
  </si>
  <si>
    <t>10/19</t>
    <phoneticPr fontId="2"/>
  </si>
  <si>
    <t>行政職給料表の給料月額を人事院勧告による国家公務員の俸給表に準じた上で、給料表の各号給の額に一定の率（100分の100.24）を乗じて得た額に改定</t>
    <phoneticPr fontId="2"/>
  </si>
  <si>
    <t>（大卒の初任給を11,100円、高卒の初任給を12,000円引き上げ、若年層が在職する号給に重点を置いて所要の改定）</t>
    <phoneticPr fontId="2"/>
  </si>
  <si>
    <t>・初任給調整手当
医師及び歯科医師に対する初任給調整手当について、人事院勧告に準じて所要の改定
獣医師に対する初任給調整手当についても、医師及び歯科医師に準じて所要の改定</t>
    <phoneticPr fontId="2"/>
  </si>
  <si>
    <t xml:space="preserve">人材の確保
・人口減少や少子高齢化の急速な進行、大規模災害への対応など、ますます複雑・多様化する行政課題に的確に対応し、質の高い行政サービスを提供するためには、高い能力と意欲を持った人材の確保及び育成が極めて重要。本年度の県職員採用試験（大学卒程度）の申込者数は、企業の採用意欲が高まっていることも影響し、本県を含む多くの都道府県で前年度より減少するなど、職員採用をめぐる環境は厳しさが増大。
・本委員会においては、県職員採用試験の申込者数の増加に繋げるため、学生・保護者向けの職員採用説明会の開催や大学の就職ガイダンスへの参加、SNS や職員採用ポータルサイトによる情報発信といった職員募集活動を実施。また、令和３年度から任命権者と連携し、県職員に興味がある学生等を対象に、若手職員が県庁の仕事内容ややりがいを個別面談で PR する「石川県庁ナビゲータ制度」を実施しているほか、本年度は、学生の夏休み期間中にあわせ、県庁や県職員について理解を深める、若手職員との交流を中心とした説明会を新たに開催したところであり、引き続き積極的に職員募集活動を展開。
・県職員採用試験については、社会情勢の変化に応じて見直しており、本年度は、総合土木職について、より幅広い層から多様で有為な人材を確保するため、従来からの試験方法とは異なる、公務員試験対策をしていない民間企業志望の方も受験しやすい「総合土木先行枠」試験を新たに実施。国が進める自治体 DX 推進におけるデジタル人材の確保・育成については、本県では、令和３年度より職務経験者採用試験における「行政（情報）」区分を設け、即戦力となるデジタル人材を確保している。昨年度にはビジネスチャットを全職員に導入し、職員同士のフラットで効率的なコミュニケーションの実現に努めることが必要。行政のデジタル化の取組を進めるためには、職員のデジタル技術への対応能力の向上が不可欠であり、今後とも研修の充実など、職員の能力を高めることが必要。
</t>
    <phoneticPr fontId="2"/>
  </si>
  <si>
    <t>会計年度任用職員の処遇等については、本年５月に地方自治法の一部が改正されたところであり、地方公務員法その他の関係規定に基づき、常勤職員との権衡を踏まえ、引き続き国や他の都道府県の動向に留意しながら、適正な任用や勤務条件の確保に努めることが必要。</t>
    <phoneticPr fontId="2"/>
  </si>
  <si>
    <t>人材の育成
・人材の育成については、任命権者において、「石川県人材育成ビジョン」に基づき、職員のキャリア形成を支援する研修等を実施するとともに、人事評価制度を活用した職員の意欲と能力の向上に努めることが必要。
・女性職員の活躍の推進については、任命権者において、特定事業主行動計画に基づき、職域拡大による多様な職務機会の付与、キャリア形成・育児支援研修の実施、キャリアパスモデルの紹介、部下や業務のマネジメントを担うグループリーダーへの積極登用に取り組み、本年４月における管理職に占める女性職員の割合は過去最高を更新。また、県職員採用試験（大学卒程度）では、最終合格者数における女性の割合が近年５割を超えており、今後とも女性職員の活躍を支援するための研修を実施するとともに、妊娠、出産、育児等と仕事の両立支援制度の整備、ハラスメント防止対策の徹底などを通じて、女性職員がより一層活躍できる職場環境の整備に取り組むことが必要。
・本年の人事院勧告において、人事院は、公務組織を支える多様で有為な人材を確保するためには、採用手法、人材育成、給与等の在り方について、一体的な取組を推進していく必要がある旨報告。今後とも任命権者と連携しながら、県職員採用試験の見直しをはじめ人材の確保・育成等について、国や他の都道府県の動向も踏まえ、検討していくことが必要。</t>
    <rPh sb="0" eb="2">
      <t>ジンザイ</t>
    </rPh>
    <rPh sb="3" eb="5">
      <t>イクセイ</t>
    </rPh>
    <phoneticPr fontId="2"/>
  </si>
  <si>
    <t>給料表及び初任給調整手当：2023年４月１日
期末・勤勉手当：
（2023年12月期）2023年4月１日
（2024年度以降）2024年４月１日</t>
    <rPh sb="0" eb="2">
      <t>キュウリョウ</t>
    </rPh>
    <rPh sb="2" eb="3">
      <t>ヒョウ</t>
    </rPh>
    <rPh sb="3" eb="4">
      <t>オヨ</t>
    </rPh>
    <rPh sb="5" eb="12">
      <t>ショニンキュウチョウセイテアテ</t>
    </rPh>
    <rPh sb="17" eb="18">
      <t>ネン</t>
    </rPh>
    <rPh sb="19" eb="20">
      <t>ガツ</t>
    </rPh>
    <rPh sb="21" eb="22">
      <t>ヒ</t>
    </rPh>
    <rPh sb="23" eb="25">
      <t>キマツ</t>
    </rPh>
    <rPh sb="26" eb="28">
      <t>キンベン</t>
    </rPh>
    <rPh sb="28" eb="30">
      <t>テアテ</t>
    </rPh>
    <rPh sb="37" eb="38">
      <t>ネン</t>
    </rPh>
    <rPh sb="40" eb="41">
      <t>ガツ</t>
    </rPh>
    <rPh sb="41" eb="42">
      <t>キ</t>
    </rPh>
    <rPh sb="47" eb="48">
      <t>ネン</t>
    </rPh>
    <rPh sb="49" eb="50">
      <t>ガツ</t>
    </rPh>
    <rPh sb="51" eb="52">
      <t>ヒ</t>
    </rPh>
    <rPh sb="58" eb="60">
      <t>ネンド</t>
    </rPh>
    <rPh sb="60" eb="62">
      <t>イコウ</t>
    </rPh>
    <rPh sb="67" eb="68">
      <t>ネン</t>
    </rPh>
    <rPh sb="69" eb="70">
      <t>ガツ</t>
    </rPh>
    <rPh sb="71" eb="72">
      <t>ヒ</t>
    </rPh>
    <phoneticPr fontId="2"/>
  </si>
  <si>
    <t>長時間労働の是正
・長時間労働は、職員の心身の健康を損なうおそれがあるのみならず、人材の確保や仕事と生活の両立にも影響を及ぼすものであり、長時間労働の是正は喫緊の課題。
・民間労働法制による時間外労働の上限が適用されない職員については、平成31年４月から、人事委員会規則により、時間外勤務命令を行うことができる上限を、原則として月45時間、年360時間、他律的業務の比重が高い部署においては月100時間、年720時間等と設定するとともに、大規模災害への対処等の重要な業務に従事させるために上限を超えて時間外勤務を命ずる場合は、その要因の整理、分析及び検証を行う旨規定。
・知事部局においては、これまでも定時退庁日や時間外勤務縮減強化月間・強化ウィークの設定、県民育児の日におけるイクボス庁内巡回の実施、職員のパソコン画面に定時退庁を促すメッセージの表示など、時間外勤務の縮減に取り組んでいるものの、昨年度の時間外勤務の実績については、災害対応や復旧関連業務の増加及び職員の新型コロナウイルス感染拡大に伴う業務代替の増加に伴い、大幅に増加。今後とも、業務の繁閑がある場合に部局内での一時的な職員配置の変更といった柔軟で機動的な対応、業務プロセスの見直し、デジタル技術の積極活用による業務の一層の合理化・効率化、民間委託の推進による事務負担の軽減に取り組むなど、特定事業主行動計画で掲げた数値目標の達成に向け、不断の努力を続けていくことが必要。
・また、昨年４月から、パソコンの使用時間の記録等を利用した勤務時間管理を行っており、職員の健康管理のためにも、引き続き適正に把握していくことが必要。管理職員においては、時間外勤務の事前命令を徹底するとともに、職員に明確で適切な指示を与えながら的確な進行管理を行い、必要に応じて事務配分や職員配置を見直すほか、内部資料を可能な限り簡素化しつつ迅速に決断できるよう、判断能力の向上に努めることが肝要。ただし、こうした業務の合理化やリーダーシップの発揮に努めてもなお恒常的に長時間の時間外勤務に従事させざるを得ない場合には、業務量に応じた人員を配置して対応することが必要。</t>
    <phoneticPr fontId="2"/>
  </si>
  <si>
    <t>鳥取</t>
    <rPh sb="0" eb="2">
      <t>トットリ</t>
    </rPh>
    <phoneticPr fontId="2"/>
  </si>
  <si>
    <t>島根</t>
    <rPh sb="0" eb="2">
      <t>シマネ</t>
    </rPh>
    <phoneticPr fontId="2"/>
  </si>
  <si>
    <t>高知</t>
    <rPh sb="0" eb="2">
      <t>コウチ</t>
    </rPh>
    <phoneticPr fontId="2"/>
  </si>
  <si>
    <t>青森</t>
    <rPh sb="0" eb="2">
      <t>アオモリ</t>
    </rPh>
    <phoneticPr fontId="2"/>
  </si>
  <si>
    <t>秋田、山形、福島</t>
    <rPh sb="0" eb="2">
      <t>アキタ</t>
    </rPh>
    <rPh sb="3" eb="5">
      <t>ヤマガタ</t>
    </rPh>
    <rPh sb="6" eb="8">
      <t>フクシマ</t>
    </rPh>
    <phoneticPr fontId="2"/>
  </si>
  <si>
    <t>秋田、奈良、島根、高知</t>
    <phoneticPr fontId="2"/>
  </si>
  <si>
    <t>4.40月→4.50月
※勤勉手当に配分（0.1月）</t>
    <rPh sb="4" eb="5">
      <t>ツキ</t>
    </rPh>
    <rPh sb="10" eb="11">
      <t>ツキ</t>
    </rPh>
    <phoneticPr fontId="2"/>
  </si>
  <si>
    <t>・初任給調整手当
(ｲ) 人事院勧告に準じて医師の最高支給限度額を引上げ
医療職給料表（一）の適用を受ける医師等 月額414,800円→415,600円
(ﾛ) 医師に係る改定等を考慮して、獣医師の最高支給限度額を引上げ
月額50,000円→50,400円
・交通用具使用者（普通自動車等を使用する職員）に係る通勤手当
普通自動車等の区分に係る手当額については、昨今のガソリン価格の上昇等を総合的に勘案し、支給月額の限度を引上げ 52,500円→54,000円
・在宅勤務等手当
本年の人事院報告において、在宅勤務等を中心とした働き方をする職員について、在宅勤務等に伴う光熱・水道費等の費用負担を軽減するため、令和６年４月から在宅勤務等手当を新設する旨言及されたところである。本委員会としては、本県における在宅勤務の実態を踏まえ、他の都道府県の動向をも考慮しながら、引き続き必要な検討を行っていくこととする。
・給与制度のアップデート
本年の人事院報告では、現下の公務員人事管理における重要な課題への給与上での対応として、「人材の確保への対応」、「組織パフォーマンスの向上」及び「働き方やライフスタイルの多様化への対応」という柱により、令和６年に向けて措
置を検討する主な取組事項の骨格案が示されている。本委員会としては、引き続き、国の動向を十分注視するとともに、本県の実情や他の都道府県の状況をも踏まえながら、今後適切に対応していく必要がある。</t>
    <phoneticPr fontId="2"/>
  </si>
  <si>
    <t xml:space="preserve">初任給調整手当 
・人事院勧告に準じて支給額を引上げ
社会と公務の変化に応じた給与制度の整備等に関する検討
・ 国において、①人材の確保への対応、②組織パフォーマンスの向上、③働き方やライフスタイルの多様化を基本に骨格案が提示された。これらについて令和６年に向けて措置を検討することとされている。
・ 中央教育審議会では、教師の処遇改善の在り方について検討されている。
・ これらは、地方公務員の人事管理、給与制度にも大きな影響があることから、国の検討状況等について十分注視していく必要がある。
・地域手当
令和５年人事院勧告において、地域手当については、市町村を単位とする級地区分を設定していることから、支給割合に水準差が生じ、隣接する市町村との間の不均衡があるなど、様々な指摘がある旨報告されたところである。本県においては、職員の異動はほぼ県域内に限られており、転居による生活基盤や物価等の変化がないにもかかわらず、地域手当の支給により賃金水準が変化することについては、県民の生活実感に照らすと合理的説明が難しいという意見もある。
こうした中、国においては、令和６年の見直しに向けて、級地区分を広域化するなど大くくりな調整方法や支給割合の在り方についても検討を行うとしているところである。具体的には、令和６年の人事院勧告及びこれに基づく人事院規則で示される予定である。今後、国から示される地域手当の見直しの内容や方向性、他の都道府県の動向を注視しながら、本県の地域手当制度が職員の勤務実態や生活実態に即したものとなるよう、その在り方について検討する必要がある。 
</t>
    <phoneticPr fontId="2"/>
  </si>
  <si>
    <t>職員の健康増進
・健康経営の観点から、より積極的に職員の健康づくりに取り組むとともに、健康経営オフィスの考えを導入し、多様な職員がより快適に、心身ともにより健やかに働くことができるオフィス環境を整備することが望まれる。
・精神疾患を原因とする長期病休者が増加しており、メンタルヘルス対策に積極的に取り組む必要がある。
風通しの良い職場環境づくり
ハラスメントや不祥事根絶のため、職員一人一人がコンプライアンス意識を高め、多様性を尊重し、役職、任用の形態等に関わらず、信頼関係をベースに安心して自由に発言し、相互に意思疎通のできる風通しの良い職場環境が必要である。</t>
    <phoneticPr fontId="2"/>
  </si>
  <si>
    <t xml:space="preserve">仕事と生活の両立支援（ワーク・ライフ・バランスの推進）
・職員一人ひとりが能力を十分に発揮し、意欲的に公務に取り組むためには、安心して働き続けられる職場環境の整備が重要。
・任命権者においては、特定事業主行動計画に基づき、年次有給休暇の取得を促進するため、年５日以上確実に取得するよう取組を進めてきたところであるが、知事部局においては、取得日数が５日未満であった職員の割合は近年、減少傾向にあったが、昨年は増えており、引き続き職場環境の整備に努めていくことが必要。
・男性職員の育児参加の促進については、子育て経験のある職員の実体験を取りまとめた事例集の作成・周知に取り組み、昨年10 月から男性の育児参加のための特別休暇の対象期間を拡大。昨年度、知事部局において、男性職員の育児休業取得率が目標の30％を大幅に超える50％以上となり、取組の成果は着実に出現。なお、本年６月に閣議決定した「こども未来戦略方針」では、男性の育児休業取得率が現行の政府目標である30％から85％に大幅に引き上げられ、成果目標の達成のため取得促進に向けた取組を実施していくことが必要。
・管理職員においては、より一層リーダーシップを発揮し、職場全体で休暇・休業を取得しやすい職場環境づくりに取り組むことが必要。
・多様で柔軟な働き方の推進については、任命権者においてテレワークシステムの利用可能な環境整備を進めており、職員の多様で柔軟な働き方を一層推進することは重要。本年の人事院勧告において、人事院は、柔軟な働き方を一層推進するため、フレックスタイム制の拡大や、勤務間インターバルの確保について、所要の措置を講じ、また、在宅勤務等の働き方については、新型コロナウイルス感染症の拡大を契機として官民問わず広がってきており、給与制度についても、こうした社会及び公務の変化に対応していく必要がある旨報告し、在宅勤務等手当の新設を勧告。
・本県においても、柔軟な働き方に対応した勤務時間制度や在宅勤務等手当の新設及び、それに伴う通勤手当の取扱いについて、今後の国や他の都道府県の動向も参考にしながら、検討していくことが必要。
</t>
    <phoneticPr fontId="2"/>
  </si>
  <si>
    <t>メンタルヘルス対策の推進等
・職員が職務の遂行にあたって最大の能力を発揮するには、心身ともに健康であることが重要であるが、近年、心身の疲労やストレスを要因とする精神疾患による休職者数は病気休職者全体の７割を占めており、メンタルヘルス対策は依然として重要な課題。
・任命権者においては、これまでも各種メンタルヘルス相談窓口の設置や管理職員等を対象とした研修の実施、ストレスチェックの集団分析を活用した職場環境の改善に取り組むとともに、令和３年度から月100時間を超える時間外勤務を行った職員に対して産業医による面接指導を義務化したほか、新規採用職員等を対象に臨床心理士によるカウンセリング体験を行い、必要に応じて相談窓口を紹介することや、人事異動１年目の20歳台の職員にセルフチェック票を配付して自身のメンタルの状態を確認することとするなど、職員のメンタルヘルス対策を強化。管理職員においては、日頃から職員とコミュニケーションを図り、心身の不調の早期発見に努めるとともに、面接指導を実施した職員に対しては、産業医の意見を踏まえ適切に対応することが重要。
・職場におけるパワー・ハラスメント、セクシャル・ハラスメント等の様々なハラスメントは、個人の尊厳や人格を傷つけ、職員の能力の発揮を妨げるとともに職場環境にも支障をもたらす許されない行為。
・任命権者においては、令和２年６月に施行された改正労働施策総合推進法を踏まえ、「パワー・ハラスメントをなくすために職員が認識すべき事項についての指針」等を改正し、職員向けパンフレットの配布やハラスメント相談専用のメールアドレスを開設するとともに、昨年12月にハラスメント防止週間を定め、チラシの配布などにより相談体制や防止への周知啓発を行うなど、ハラスメント防止対策を充実しており、引き続き快適な職場環境の整備に取り組むことが必要。
・本委員会においても、ハラスメントに関する職員の迅速な救済という観点から、勤務条件に関する職員からの苦情相談窓口の活用について周知しているところであり、公平審査制度による早期解決も含め、引き続きハラスメント防止対策に取り組むことが必要。</t>
    <phoneticPr fontId="2"/>
  </si>
  <si>
    <t>○職員個々の成長を通じた組織パフォーマンスの向上施策
・職員の自律的なキャリア形成・主体的な学びの促進
・個々の力を組織の力へつなげる取り組み
　◇組織パフォーマンス向上に資する人事管理の推進
　　人事評価により職員の能力・実績を的確に把握し、その結果を任用・給与等へ適切に反映
→高い能力・実績のある人材の登用、メリハリのある給与処遇
　◇職員の役割・貢献に応じた処遇等の実現</t>
    <rPh sb="1" eb="3">
      <t>ショクイン</t>
    </rPh>
    <rPh sb="3" eb="5">
      <t>ココ</t>
    </rPh>
    <rPh sb="6" eb="8">
      <t>セイチョウ</t>
    </rPh>
    <rPh sb="9" eb="10">
      <t>ツウ</t>
    </rPh>
    <rPh sb="12" eb="14">
      <t>ソシキ</t>
    </rPh>
    <rPh sb="22" eb="24">
      <t>コウジョウ</t>
    </rPh>
    <rPh sb="24" eb="25">
      <t>セ</t>
    </rPh>
    <rPh sb="25" eb="26">
      <t>サク</t>
    </rPh>
    <rPh sb="28" eb="30">
      <t>ショクイン</t>
    </rPh>
    <rPh sb="31" eb="34">
      <t>ジリツテキ</t>
    </rPh>
    <rPh sb="39" eb="41">
      <t>ケイセイ</t>
    </rPh>
    <rPh sb="42" eb="45">
      <t>シュタイテキ</t>
    </rPh>
    <rPh sb="46" eb="47">
      <t>マナ</t>
    </rPh>
    <rPh sb="49" eb="51">
      <t>ソクシン</t>
    </rPh>
    <rPh sb="53" eb="55">
      <t>ココ</t>
    </rPh>
    <rPh sb="56" eb="57">
      <t>チカラ</t>
    </rPh>
    <rPh sb="58" eb="60">
      <t>ソシキ</t>
    </rPh>
    <rPh sb="61" eb="62">
      <t>チカラ</t>
    </rPh>
    <rPh sb="67" eb="68">
      <t>ト</t>
    </rPh>
    <rPh sb="69" eb="70">
      <t>ク</t>
    </rPh>
    <rPh sb="74" eb="76">
      <t>ソシキ</t>
    </rPh>
    <rPh sb="83" eb="85">
      <t>コウジョウ</t>
    </rPh>
    <rPh sb="86" eb="87">
      <t>シ</t>
    </rPh>
    <rPh sb="89" eb="91">
      <t>ジンジ</t>
    </rPh>
    <rPh sb="91" eb="93">
      <t>カンリ</t>
    </rPh>
    <rPh sb="94" eb="96">
      <t>スイシン</t>
    </rPh>
    <rPh sb="99" eb="101">
      <t>ジンジ</t>
    </rPh>
    <rPh sb="101" eb="103">
      <t>ヒョウカ</t>
    </rPh>
    <rPh sb="106" eb="108">
      <t>ショクイン</t>
    </rPh>
    <rPh sb="109" eb="111">
      <t>ノウリョク</t>
    </rPh>
    <rPh sb="112" eb="114">
      <t>ジッセキ</t>
    </rPh>
    <rPh sb="115" eb="117">
      <t>テキカク</t>
    </rPh>
    <rPh sb="118" eb="120">
      <t>ハアク</t>
    </rPh>
    <rPh sb="124" eb="126">
      <t>ケッカ</t>
    </rPh>
    <rPh sb="127" eb="129">
      <t>ニンヨウ</t>
    </rPh>
    <rPh sb="130" eb="132">
      <t>キュウヨ</t>
    </rPh>
    <rPh sb="132" eb="133">
      <t>ナド</t>
    </rPh>
    <rPh sb="134" eb="136">
      <t>テキセツ</t>
    </rPh>
    <rPh sb="137" eb="139">
      <t>ハンエイ</t>
    </rPh>
    <rPh sb="141" eb="142">
      <t>タカ</t>
    </rPh>
    <rPh sb="143" eb="145">
      <t>ノウリョク</t>
    </rPh>
    <rPh sb="146" eb="148">
      <t>ジッセキ</t>
    </rPh>
    <rPh sb="151" eb="153">
      <t>ジンザイ</t>
    </rPh>
    <rPh sb="154" eb="156">
      <t>トウヨウ</t>
    </rPh>
    <rPh sb="164" eb="166">
      <t>キュウヨ</t>
    </rPh>
    <rPh sb="166" eb="168">
      <t>ショグウ</t>
    </rPh>
    <rPh sb="171" eb="173">
      <t>ショクイン</t>
    </rPh>
    <rPh sb="174" eb="176">
      <t>ヤクワリ</t>
    </rPh>
    <rPh sb="177" eb="179">
      <t>コウケン</t>
    </rPh>
    <rPh sb="180" eb="181">
      <t>オウ</t>
    </rPh>
    <rPh sb="183" eb="185">
      <t>ショグウ</t>
    </rPh>
    <rPh sb="185" eb="186">
      <t>ナド</t>
    </rPh>
    <rPh sb="187" eb="189">
      <t>ジツゲン</t>
    </rPh>
    <phoneticPr fontId="2"/>
  </si>
  <si>
    <t>○民間と公務の知の融合の推進
・実務の中核を担う人材の積極的誘致
・官民人事交流の促進のための発信強化
・公務組織への円滑な適応支援（オンボーディング）の充実
○採用試験の実施方法の見直し
○今後の公務に求められる人材の戦略的確保に向けた取り組み
・優秀な人材確保に資する採用戦略の検討
・人材確保を支える処遇の実現
　◇新規学卒者、若手・中堅職員の処遇
　 　初任給等、採用後の給与上昇
　◇民間人材等の処遇
　・採用時給与、高度専門人材のボーナス、通勤手当（新幹線通勤および単身赴任手当の適用範囲の拡大</t>
    <rPh sb="1" eb="3">
      <t>ミンカン</t>
    </rPh>
    <rPh sb="4" eb="6">
      <t>コウム</t>
    </rPh>
    <rPh sb="7" eb="8">
      <t>チ</t>
    </rPh>
    <rPh sb="9" eb="11">
      <t>ユウゴウ</t>
    </rPh>
    <rPh sb="12" eb="14">
      <t>スイシン</t>
    </rPh>
    <rPh sb="16" eb="18">
      <t>ジツム</t>
    </rPh>
    <rPh sb="19" eb="21">
      <t>チュウカク</t>
    </rPh>
    <rPh sb="22" eb="23">
      <t>ニナ</t>
    </rPh>
    <rPh sb="24" eb="26">
      <t>ジンザイ</t>
    </rPh>
    <rPh sb="27" eb="29">
      <t>セッキョク</t>
    </rPh>
    <rPh sb="29" eb="30">
      <t>テキ</t>
    </rPh>
    <rPh sb="30" eb="32">
      <t>ユウチ</t>
    </rPh>
    <rPh sb="34" eb="36">
      <t>カンミン</t>
    </rPh>
    <rPh sb="36" eb="38">
      <t>ジンジ</t>
    </rPh>
    <rPh sb="38" eb="40">
      <t>コウリュウ</t>
    </rPh>
    <rPh sb="41" eb="43">
      <t>ソクシン</t>
    </rPh>
    <rPh sb="47" eb="49">
      <t>ハッシン</t>
    </rPh>
    <rPh sb="49" eb="51">
      <t>キョウカ</t>
    </rPh>
    <rPh sb="53" eb="55">
      <t>コウム</t>
    </rPh>
    <rPh sb="55" eb="57">
      <t>ソシキ</t>
    </rPh>
    <rPh sb="59" eb="61">
      <t>エンカツ</t>
    </rPh>
    <rPh sb="62" eb="64">
      <t>テキオウ</t>
    </rPh>
    <rPh sb="64" eb="66">
      <t>シエン</t>
    </rPh>
    <rPh sb="77" eb="79">
      <t>ジュウジツ</t>
    </rPh>
    <rPh sb="81" eb="83">
      <t>サイヨウ</t>
    </rPh>
    <rPh sb="83" eb="85">
      <t>シケン</t>
    </rPh>
    <rPh sb="86" eb="88">
      <t>ジッシ</t>
    </rPh>
    <rPh sb="88" eb="90">
      <t>ホウホウ</t>
    </rPh>
    <rPh sb="91" eb="93">
      <t>ミナオ</t>
    </rPh>
    <rPh sb="96" eb="98">
      <t>コンゴ</t>
    </rPh>
    <rPh sb="99" eb="101">
      <t>コウム</t>
    </rPh>
    <rPh sb="102" eb="103">
      <t>モト</t>
    </rPh>
    <rPh sb="107" eb="109">
      <t>ジンザイ</t>
    </rPh>
    <rPh sb="110" eb="112">
      <t>センリャク</t>
    </rPh>
    <rPh sb="112" eb="113">
      <t>テキ</t>
    </rPh>
    <rPh sb="113" eb="115">
      <t>カクホ</t>
    </rPh>
    <rPh sb="116" eb="117">
      <t>ム</t>
    </rPh>
    <rPh sb="119" eb="120">
      <t>ト</t>
    </rPh>
    <rPh sb="121" eb="122">
      <t>ク</t>
    </rPh>
    <rPh sb="125" eb="127">
      <t>ユウシュウ</t>
    </rPh>
    <rPh sb="128" eb="130">
      <t>ジンザイ</t>
    </rPh>
    <rPh sb="130" eb="132">
      <t>カクホ</t>
    </rPh>
    <rPh sb="133" eb="134">
      <t>シ</t>
    </rPh>
    <rPh sb="136" eb="138">
      <t>サイヨウ</t>
    </rPh>
    <rPh sb="138" eb="140">
      <t>センリャク</t>
    </rPh>
    <rPh sb="141" eb="143">
      <t>ケントウ</t>
    </rPh>
    <rPh sb="145" eb="147">
      <t>ジンザイ</t>
    </rPh>
    <rPh sb="147" eb="149">
      <t>カクホ</t>
    </rPh>
    <rPh sb="150" eb="151">
      <t>ササ</t>
    </rPh>
    <rPh sb="153" eb="155">
      <t>ショグウ</t>
    </rPh>
    <rPh sb="156" eb="158">
      <t>ジツゲン</t>
    </rPh>
    <rPh sb="161" eb="163">
      <t>シンキ</t>
    </rPh>
    <rPh sb="163" eb="165">
      <t>ガクソツ</t>
    </rPh>
    <rPh sb="165" eb="166">
      <t>シャ</t>
    </rPh>
    <rPh sb="167" eb="169">
      <t>ワカテ</t>
    </rPh>
    <rPh sb="170" eb="172">
      <t>チュウケン</t>
    </rPh>
    <rPh sb="172" eb="174">
      <t>ショクイン</t>
    </rPh>
    <rPh sb="175" eb="177">
      <t>ショグウ</t>
    </rPh>
    <rPh sb="181" eb="184">
      <t>ショニンキュウ</t>
    </rPh>
    <rPh sb="184" eb="185">
      <t>ナド</t>
    </rPh>
    <rPh sb="186" eb="189">
      <t>サイヨウゴ</t>
    </rPh>
    <rPh sb="190" eb="192">
      <t>キュウヨ</t>
    </rPh>
    <rPh sb="192" eb="194">
      <t>ジョウショウ</t>
    </rPh>
    <rPh sb="197" eb="199">
      <t>ミンカン</t>
    </rPh>
    <rPh sb="199" eb="201">
      <t>ジンザイ</t>
    </rPh>
    <rPh sb="201" eb="202">
      <t>ナド</t>
    </rPh>
    <rPh sb="203" eb="205">
      <t>ショグウ</t>
    </rPh>
    <rPh sb="208" eb="211">
      <t>サイヨウジ</t>
    </rPh>
    <rPh sb="211" eb="213">
      <t>キュウヨ</t>
    </rPh>
    <rPh sb="214" eb="216">
      <t>コウド</t>
    </rPh>
    <rPh sb="216" eb="218">
      <t>センモン</t>
    </rPh>
    <rPh sb="218" eb="220">
      <t>ジンザイ</t>
    </rPh>
    <rPh sb="226" eb="228">
      <t>ツウキン</t>
    </rPh>
    <rPh sb="228" eb="230">
      <t>テアテ</t>
    </rPh>
    <rPh sb="231" eb="234">
      <t>シンカンセン</t>
    </rPh>
    <rPh sb="234" eb="236">
      <t>ツウキン</t>
    </rPh>
    <rPh sb="239" eb="241">
      <t>タンシン</t>
    </rPh>
    <rPh sb="241" eb="243">
      <t>フニン</t>
    </rPh>
    <rPh sb="243" eb="245">
      <t>テアテ</t>
    </rPh>
    <rPh sb="246" eb="248">
      <t>テキヨウ</t>
    </rPh>
    <rPh sb="248" eb="250">
      <t>ハンイ</t>
    </rPh>
    <rPh sb="251" eb="253">
      <t>カクダイ</t>
    </rPh>
    <phoneticPr fontId="2"/>
  </si>
  <si>
    <t>・初任給調整手当
医療職給料表（一）の改定状況等を勘案し、医師に係る手当額を引上げ改定
・給与制度のアップデート
人事院は令和６年に向けて給与制度上の措置等の骨格案を検討する旨言及。本委員会においても、今後、人事院の動向等に留意し給与制度のアップデートへの対応を検討</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</si>
</sst>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yyyy&quot;年&quot;m&quot;月&quot;d&quot;日&quot;;@"/>
    <numFmt numFmtId="177" formatCode="0.000_);[Red]\(0.000\)"/>
    <numFmt numFmtId="178" formatCode="#,##0.00_ ;[Red]\-#,##0.00\ "/>
    <numFmt numFmtId="179" formatCode="#,##0_ ;[Red]\-#,##0\ "/>
    <numFmt numFmtId="180" formatCode="0.0000"/>
    <numFmt numFmtId="181" formatCode="0.00_);[Red]\(0.00\)"/>
    <numFmt numFmtId="182" formatCode="@&quot;円&quot;"/>
    <numFmt numFmtId="183" formatCode="#,##0&quot;円&quot;"/>
    <numFmt numFmtId="184" formatCode="#.00&quot;月&quot;"/>
    <numFmt numFmtId="185" formatCode="m/d;@"/>
    <numFmt numFmtId="186" formatCode="0.00;&quot;△ &quot;0.00"/>
    <numFmt numFmtId="187" formatCode="0.00_ "/>
  </numFmts>
  <fonts count="12">
    <font>
      <sz val="11"/>
      <name val="ＭＳ Ｐゴシック"/>
      <family val="3"/>
      <charset val="128"/>
    </font>
    <font>
      <sz val="11"/>
      <name val="ＭＳ Ｐゴシック"/>
      <family val="3"/>
      <charset val="128"/>
    </font>
    <font>
      <sz val="6"/>
      <name val="ＭＳ Ｐゴシック"/>
      <family val="3"/>
      <charset val="128"/>
    </font>
    <font>
      <sz val="11"/>
      <name val="Century"/>
      <family val="1"/>
    </font>
    <font>
      <sz val="10.5"/>
      <name val="ＭＳ Ｐゴシック"/>
      <family val="3"/>
      <charset val="128"/>
    </font>
    <font>
      <b/>
      <sz val="12"/>
      <name val="ＭＳ Ｐゴシック"/>
      <family val="3"/>
      <charset val="128"/>
    </font>
    <font>
      <sz val="8"/>
      <name val="ＭＳ Ｐゴシック"/>
      <family val="3"/>
      <charset val="128"/>
    </font>
    <font>
      <sz val="11"/>
      <name val="ＭＳ Ｐゴシック"/>
      <family val="3"/>
      <charset val="128"/>
      <scheme val="minor"/>
    </font>
    <font>
      <sz val="9"/>
      <name val="ＭＳ Ｐゴシック"/>
      <family val="3"/>
      <charset val="128"/>
    </font>
    <font>
      <sz val="11"/>
      <name val="ＭＳ Ｐ明朝"/>
      <family val="1"/>
      <charset val="128"/>
    </font>
    <font>
      <sz val="11"/>
      <color theme="1"/>
      <name val="ＭＳ Ｐゴシック"/>
      <family val="3"/>
      <charset val="128"/>
      <scheme val="minor"/>
    </font>
    <font>
      <sz val="11"/>
      <color theme="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90">
    <border>
      <left/>
      <right/>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hair">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medium">
        <color indexed="64"/>
      </left>
      <right style="hair">
        <color indexed="64"/>
      </right>
      <top/>
      <bottom style="thin">
        <color indexed="64"/>
      </bottom>
      <diagonal/>
    </border>
    <border>
      <left style="medium">
        <color indexed="64"/>
      </left>
      <right style="medium">
        <color indexed="64"/>
      </right>
      <top style="thin">
        <color indexed="64"/>
      </top>
      <bottom/>
      <diagonal/>
    </border>
    <border>
      <left style="hair">
        <color indexed="64"/>
      </left>
      <right style="hair">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medium">
        <color indexed="64"/>
      </right>
      <top/>
      <bottom/>
      <diagonal/>
    </border>
    <border>
      <left style="medium">
        <color indexed="64"/>
      </left>
      <right style="hair">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diagonal/>
    </border>
    <border>
      <left/>
      <right/>
      <top style="thin">
        <color indexed="64"/>
      </top>
      <bottom style="thin">
        <color indexed="64"/>
      </bottom>
      <diagonal/>
    </border>
    <border>
      <left/>
      <right/>
      <top/>
      <bottom style="thin">
        <color indexed="64"/>
      </bottom>
      <diagonal/>
    </border>
    <border>
      <left/>
      <right style="hair">
        <color indexed="64"/>
      </right>
      <top style="medium">
        <color indexed="64"/>
      </top>
      <bottom style="medium">
        <color indexed="64"/>
      </bottom>
      <diagonal/>
    </border>
    <border>
      <left/>
      <right style="hair">
        <color indexed="64"/>
      </right>
      <top/>
      <bottom style="thin">
        <color indexed="64"/>
      </bottom>
      <diagonal/>
    </border>
    <border>
      <left/>
      <right style="hair">
        <color indexed="64"/>
      </right>
      <top style="thin">
        <color indexed="64"/>
      </top>
      <bottom style="medium">
        <color indexed="64"/>
      </bottom>
      <diagonal/>
    </border>
    <border>
      <left/>
      <right style="hair">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thin">
        <color indexed="64"/>
      </top>
      <bottom style="thin">
        <color indexed="64"/>
      </bottom>
      <diagonal/>
    </border>
  </borders>
  <cellStyleXfs count="3">
    <xf numFmtId="0" fontId="0" fillId="0" borderId="0"/>
    <xf numFmtId="38" fontId="1" fillId="0" borderId="0" applyFont="0" applyFill="0" applyBorder="0" applyAlignment="0" applyProtection="0"/>
    <xf numFmtId="9" fontId="1" fillId="0" borderId="0" applyFont="0" applyFill="0" applyBorder="0" applyAlignment="0" applyProtection="0">
      <alignment vertical="center"/>
    </xf>
  </cellStyleXfs>
  <cellXfs count="341">
    <xf numFmtId="0" fontId="0" fillId="0" borderId="0" xfId="0"/>
    <xf numFmtId="0" fontId="3" fillId="0" borderId="0" xfId="0" applyFont="1" applyFill="1" applyAlignment="1">
      <alignment horizontal="center" vertical="center" wrapText="1"/>
    </xf>
    <xf numFmtId="0" fontId="3" fillId="0" borderId="0" xfId="0" applyFont="1" applyFill="1" applyAlignment="1">
      <alignment vertical="center" wrapText="1"/>
    </xf>
    <xf numFmtId="49" fontId="3" fillId="0" borderId="0" xfId="0" applyNumberFormat="1" applyFont="1" applyFill="1" applyAlignment="1">
      <alignment horizontal="center" vertical="center" wrapText="1"/>
    </xf>
    <xf numFmtId="0" fontId="0" fillId="0" borderId="20" xfId="0" applyFont="1" applyFill="1" applyBorder="1" applyAlignment="1">
      <alignment horizontal="center" vertical="center" wrapText="1"/>
    </xf>
    <xf numFmtId="38" fontId="3" fillId="0" borderId="0" xfId="1" applyFont="1" applyFill="1" applyAlignment="1">
      <alignment horizontal="center" vertical="center" wrapText="1"/>
    </xf>
    <xf numFmtId="0" fontId="0" fillId="0" borderId="0" xfId="0" applyAlignment="1">
      <alignment wrapText="1"/>
    </xf>
    <xf numFmtId="0" fontId="0" fillId="0" borderId="60" xfId="0" applyBorder="1"/>
    <xf numFmtId="38" fontId="0" fillId="0" borderId="60" xfId="0" applyNumberFormat="1" applyBorder="1"/>
    <xf numFmtId="0" fontId="0" fillId="0" borderId="60" xfId="0" applyBorder="1" applyAlignment="1">
      <alignment horizontal="center" vertical="center" wrapText="1"/>
    </xf>
    <xf numFmtId="2" fontId="0" fillId="0" borderId="60" xfId="0" applyNumberFormat="1" applyBorder="1"/>
    <xf numFmtId="38" fontId="0" fillId="0" borderId="60" xfId="1" applyFont="1" applyBorder="1"/>
    <xf numFmtId="40" fontId="0" fillId="0" borderId="60" xfId="1" applyNumberFormat="1" applyFont="1" applyBorder="1"/>
    <xf numFmtId="40" fontId="0" fillId="0" borderId="60" xfId="0" applyNumberFormat="1" applyBorder="1"/>
    <xf numFmtId="180" fontId="0" fillId="0" borderId="60" xfId="0" applyNumberFormat="1" applyBorder="1"/>
    <xf numFmtId="38" fontId="0" fillId="0" borderId="0" xfId="0" applyNumberFormat="1" applyAlignment="1">
      <alignment wrapText="1"/>
    </xf>
    <xf numFmtId="38" fontId="0" fillId="0" borderId="0" xfId="0" applyNumberFormat="1"/>
    <xf numFmtId="179" fontId="0" fillId="0" borderId="0" xfId="0" applyNumberFormat="1" applyAlignment="1">
      <alignment wrapText="1"/>
    </xf>
    <xf numFmtId="179" fontId="0" fillId="0" borderId="0" xfId="0" applyNumberFormat="1"/>
    <xf numFmtId="38" fontId="0" fillId="0" borderId="60" xfId="1" applyNumberFormat="1" applyFont="1" applyBorder="1"/>
    <xf numFmtId="0" fontId="6" fillId="3" borderId="60" xfId="0" applyFont="1" applyFill="1" applyBorder="1" applyAlignment="1">
      <alignment horizontal="center" vertical="center" wrapText="1"/>
    </xf>
    <xf numFmtId="179" fontId="0" fillId="3" borderId="60" xfId="0" applyNumberFormat="1" applyFill="1" applyBorder="1"/>
    <xf numFmtId="38" fontId="0" fillId="3" borderId="60" xfId="1" applyNumberFormat="1" applyFont="1" applyFill="1" applyBorder="1"/>
    <xf numFmtId="2" fontId="0" fillId="3" borderId="60" xfId="0" applyNumberFormat="1" applyFill="1" applyBorder="1"/>
    <xf numFmtId="38" fontId="0" fillId="3" borderId="60" xfId="1" applyFont="1" applyFill="1" applyBorder="1"/>
    <xf numFmtId="178" fontId="0" fillId="3" borderId="60" xfId="0" applyNumberFormat="1" applyFill="1" applyBorder="1"/>
    <xf numFmtId="179" fontId="0" fillId="0" borderId="60" xfId="0" applyNumberFormat="1" applyBorder="1" applyAlignment="1">
      <alignment horizontal="center"/>
    </xf>
    <xf numFmtId="179" fontId="0" fillId="0" borderId="0" xfId="0" applyNumberFormat="1" applyBorder="1" applyAlignment="1">
      <alignment horizontal="center"/>
    </xf>
    <xf numFmtId="2" fontId="0" fillId="0" borderId="0" xfId="0" applyNumberFormat="1"/>
    <xf numFmtId="0" fontId="7" fillId="0" borderId="0" xfId="0" applyFont="1" applyFill="1" applyAlignment="1">
      <alignment horizontal="center" vertical="center" wrapText="1"/>
    </xf>
    <xf numFmtId="38" fontId="0" fillId="3" borderId="60" xfId="0" applyNumberFormat="1" applyFill="1" applyBorder="1"/>
    <xf numFmtId="0" fontId="8" fillId="0" borderId="0" xfId="0" applyFont="1" applyAlignment="1">
      <alignment wrapText="1"/>
    </xf>
    <xf numFmtId="0" fontId="8" fillId="0" borderId="0" xfId="0" applyFont="1"/>
    <xf numFmtId="38" fontId="0" fillId="0" borderId="0" xfId="0" applyNumberFormat="1" applyAlignment="1">
      <alignment horizontal="right" wrapText="1"/>
    </xf>
    <xf numFmtId="179" fontId="0" fillId="0" borderId="0" xfId="0" applyNumberFormat="1" applyAlignment="1">
      <alignment horizontal="right" wrapText="1"/>
    </xf>
    <xf numFmtId="179" fontId="0" fillId="0" borderId="0" xfId="0" applyNumberFormat="1" applyAlignment="1">
      <alignment horizontal="right"/>
    </xf>
    <xf numFmtId="0" fontId="0" fillId="0" borderId="0" xfId="0" applyAlignment="1">
      <alignment horizontal="right"/>
    </xf>
    <xf numFmtId="0" fontId="0" fillId="0" borderId="0" xfId="0" applyAlignment="1">
      <alignment horizontal="right" vertical="top"/>
    </xf>
    <xf numFmtId="0" fontId="0" fillId="0" borderId="0" xfId="0" applyAlignment="1">
      <alignment horizontal="right" vertical="top" wrapText="1"/>
    </xf>
    <xf numFmtId="0" fontId="9" fillId="0" borderId="0" xfId="0" applyFont="1" applyFill="1" applyAlignment="1">
      <alignment horizontal="center" vertical="center" wrapText="1"/>
    </xf>
    <xf numFmtId="49" fontId="0" fillId="0" borderId="60" xfId="0" applyNumberFormat="1" applyBorder="1" applyAlignment="1">
      <alignment horizontal="center"/>
    </xf>
    <xf numFmtId="0" fontId="0" fillId="0" borderId="0" xfId="0" applyBorder="1"/>
    <xf numFmtId="49" fontId="0" fillId="0" borderId="0" xfId="0" applyNumberFormat="1"/>
    <xf numFmtId="179" fontId="0" fillId="0" borderId="0" xfId="0" applyNumberFormat="1" applyBorder="1" applyAlignment="1">
      <alignment horizontal="right"/>
    </xf>
    <xf numFmtId="0" fontId="7" fillId="0" borderId="55" xfId="0" applyFont="1" applyFill="1" applyBorder="1" applyAlignment="1">
      <alignment horizontal="center" vertical="center" wrapText="1"/>
    </xf>
    <xf numFmtId="177" fontId="7" fillId="0" borderId="53" xfId="0" applyNumberFormat="1" applyFont="1" applyFill="1" applyBorder="1" applyAlignment="1">
      <alignment horizontal="center" vertical="center" wrapText="1"/>
    </xf>
    <xf numFmtId="181" fontId="7" fillId="0" borderId="53"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9"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56"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177" fontId="7" fillId="0" borderId="54" xfId="0" applyNumberFormat="1" applyFont="1" applyFill="1" applyBorder="1" applyAlignment="1">
      <alignment horizontal="center" vertical="center" wrapText="1"/>
    </xf>
    <xf numFmtId="181" fontId="7" fillId="0" borderId="54" xfId="0" applyNumberFormat="1"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7" fillId="0" borderId="0" xfId="0" applyFont="1" applyFill="1" applyAlignment="1">
      <alignment vertical="center" wrapText="1"/>
    </xf>
    <xf numFmtId="49" fontId="7" fillId="0" borderId="0" xfId="0" applyNumberFormat="1" applyFont="1" applyFill="1" applyAlignment="1">
      <alignment horizontal="center" vertical="center" wrapText="1"/>
    </xf>
    <xf numFmtId="0" fontId="7" fillId="0" borderId="0" xfId="0" applyNumberFormat="1" applyFont="1" applyFill="1" applyAlignment="1">
      <alignment horizontal="center" vertical="center" wrapText="1"/>
    </xf>
    <xf numFmtId="177" fontId="7" fillId="0" borderId="0" xfId="0" applyNumberFormat="1" applyFont="1" applyFill="1" applyAlignment="1">
      <alignment horizontal="center" vertical="center" wrapText="1"/>
    </xf>
    <xf numFmtId="181" fontId="7" fillId="0" borderId="0" xfId="0" applyNumberFormat="1" applyFont="1" applyFill="1" applyAlignment="1">
      <alignment horizontal="center" vertical="center" wrapText="1"/>
    </xf>
    <xf numFmtId="0" fontId="7" fillId="0" borderId="0" xfId="0" applyFont="1" applyFill="1" applyAlignment="1">
      <alignment horizontal="left" vertical="center" wrapText="1"/>
    </xf>
    <xf numFmtId="0" fontId="9" fillId="2" borderId="2" xfId="0" applyFont="1" applyFill="1" applyBorder="1" applyAlignment="1">
      <alignment vertical="top" wrapText="1"/>
    </xf>
    <xf numFmtId="0" fontId="9" fillId="0" borderId="2" xfId="0" applyFont="1" applyFill="1" applyBorder="1" applyAlignment="1">
      <alignment horizontal="left" vertical="top" wrapText="1"/>
    </xf>
    <xf numFmtId="0" fontId="9" fillId="0" borderId="2" xfId="0" applyFont="1" applyFill="1" applyBorder="1" applyAlignment="1">
      <alignment vertical="top" wrapText="1"/>
    </xf>
    <xf numFmtId="0" fontId="9" fillId="0" borderId="0" xfId="0" applyFont="1" applyFill="1" applyAlignment="1">
      <alignment vertical="center" wrapText="1"/>
    </xf>
    <xf numFmtId="31" fontId="9" fillId="2" borderId="2" xfId="0" applyNumberFormat="1" applyFont="1" applyFill="1" applyBorder="1" applyAlignment="1">
      <alignment horizontal="left" vertical="top" wrapText="1"/>
    </xf>
    <xf numFmtId="31" fontId="9" fillId="0" borderId="2" xfId="0" applyNumberFormat="1" applyFont="1" applyFill="1" applyBorder="1" applyAlignment="1">
      <alignment horizontal="left" vertical="top" wrapText="1"/>
    </xf>
    <xf numFmtId="0" fontId="9" fillId="0" borderId="22" xfId="0" applyFont="1" applyFill="1" applyBorder="1" applyAlignment="1">
      <alignment vertical="top" wrapText="1"/>
    </xf>
    <xf numFmtId="49" fontId="9" fillId="0" borderId="22" xfId="0" applyNumberFormat="1" applyFont="1" applyFill="1" applyBorder="1" applyAlignment="1">
      <alignment vertical="top" wrapText="1"/>
    </xf>
    <xf numFmtId="0" fontId="9" fillId="0" borderId="22" xfId="0" applyFont="1" applyFill="1" applyBorder="1" applyAlignment="1">
      <alignment horizontal="left" vertical="top" wrapText="1"/>
    </xf>
    <xf numFmtId="0" fontId="9" fillId="0" borderId="25" xfId="0" applyFont="1" applyFill="1" applyBorder="1" applyAlignment="1">
      <alignment vertical="top" wrapText="1"/>
    </xf>
    <xf numFmtId="49" fontId="9" fillId="0" borderId="25" xfId="0" applyNumberFormat="1" applyFont="1" applyFill="1" applyBorder="1" applyAlignment="1">
      <alignment vertical="top" wrapText="1"/>
    </xf>
    <xf numFmtId="0" fontId="9" fillId="0" borderId="25" xfId="0" applyFont="1" applyFill="1" applyBorder="1" applyAlignment="1">
      <alignment horizontal="left" vertical="top" wrapText="1"/>
    </xf>
    <xf numFmtId="0" fontId="9" fillId="0" borderId="38" xfId="0" applyFont="1" applyFill="1" applyBorder="1" applyAlignment="1">
      <alignment horizontal="left" vertical="top" wrapText="1"/>
    </xf>
    <xf numFmtId="0" fontId="9" fillId="0" borderId="0" xfId="0" applyNumberFormat="1" applyFont="1" applyFill="1" applyAlignment="1">
      <alignment vertical="center"/>
    </xf>
    <xf numFmtId="38" fontId="9" fillId="0" borderId="0" xfId="1" applyFont="1" applyFill="1" applyAlignment="1">
      <alignment horizontal="center" vertical="center" wrapText="1"/>
    </xf>
    <xf numFmtId="0" fontId="9" fillId="0" borderId="0" xfId="0" applyFont="1" applyFill="1" applyAlignment="1">
      <alignment vertical="center"/>
    </xf>
    <xf numFmtId="49" fontId="9" fillId="0" borderId="0" xfId="0" applyNumberFormat="1" applyFont="1" applyFill="1" applyAlignment="1">
      <alignment horizontal="center" vertical="center" wrapText="1"/>
    </xf>
    <xf numFmtId="0" fontId="9" fillId="2" borderId="38" xfId="0" applyFont="1" applyFill="1" applyBorder="1" applyAlignment="1">
      <alignment vertical="top" wrapText="1"/>
    </xf>
    <xf numFmtId="0" fontId="0" fillId="0" borderId="0" xfId="0" applyFont="1" applyFill="1" applyAlignment="1">
      <alignment horizontal="center" vertical="center" wrapText="1"/>
    </xf>
    <xf numFmtId="0" fontId="0" fillId="0" borderId="58" xfId="0" applyFont="1" applyFill="1" applyBorder="1" applyAlignment="1">
      <alignment horizontal="center" vertical="center" wrapText="1"/>
    </xf>
    <xf numFmtId="177" fontId="0" fillId="0" borderId="53" xfId="0" applyNumberFormat="1" applyFont="1" applyFill="1" applyBorder="1" applyAlignment="1">
      <alignment horizontal="center" vertical="center" wrapText="1"/>
    </xf>
    <xf numFmtId="181" fontId="0" fillId="0" borderId="53"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59"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6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9" xfId="0" applyFont="1" applyFill="1" applyBorder="1" applyAlignment="1">
      <alignment horizontal="center" vertical="center" wrapText="1"/>
    </xf>
    <xf numFmtId="177" fontId="0" fillId="0" borderId="54" xfId="0" applyNumberFormat="1" applyFont="1" applyFill="1" applyBorder="1" applyAlignment="1">
      <alignment horizontal="center" vertical="center" wrapText="1"/>
    </xf>
    <xf numFmtId="181" fontId="0" fillId="0" borderId="54" xfId="0" applyNumberFormat="1" applyFont="1" applyFill="1" applyBorder="1" applyAlignment="1">
      <alignment horizontal="center" vertical="center" wrapText="1"/>
    </xf>
    <xf numFmtId="49" fontId="0" fillId="0" borderId="19" xfId="0" applyNumberFormat="1" applyFont="1" applyFill="1" applyBorder="1" applyAlignment="1">
      <alignment horizontal="center" vertical="center" wrapText="1"/>
    </xf>
    <xf numFmtId="183" fontId="0" fillId="0" borderId="15" xfId="0" applyNumberFormat="1" applyFont="1" applyFill="1" applyBorder="1" applyAlignment="1">
      <alignment horizontal="center" vertical="center" wrapText="1"/>
    </xf>
    <xf numFmtId="183" fontId="0" fillId="0" borderId="16" xfId="0" applyNumberFormat="1" applyFont="1" applyFill="1" applyBorder="1" applyAlignment="1">
      <alignment horizontal="center" vertical="center" wrapText="1"/>
    </xf>
    <xf numFmtId="10" fontId="0" fillId="0" borderId="16" xfId="2" applyNumberFormat="1" applyFont="1" applyFill="1" applyBorder="1" applyAlignment="1">
      <alignment horizontal="center" vertical="center" wrapText="1"/>
    </xf>
    <xf numFmtId="182" fontId="0" fillId="0" borderId="17" xfId="0" applyNumberFormat="1" applyFont="1" applyFill="1" applyBorder="1" applyAlignment="1">
      <alignment horizontal="center" vertical="center" wrapText="1"/>
    </xf>
    <xf numFmtId="0" fontId="0" fillId="0" borderId="21" xfId="0" applyFont="1" applyFill="1" applyBorder="1" applyAlignment="1">
      <alignment horizontal="center" vertical="center" wrapText="1"/>
    </xf>
    <xf numFmtId="184" fontId="0" fillId="0" borderId="64" xfId="0" applyNumberFormat="1" applyFont="1" applyFill="1" applyBorder="1" applyAlignment="1">
      <alignment horizontal="center" vertical="center" wrapText="1"/>
    </xf>
    <xf numFmtId="184" fontId="0" fillId="0" borderId="18" xfId="0" applyNumberFormat="1" applyFont="1" applyFill="1" applyBorder="1" applyAlignment="1">
      <alignment horizontal="center" vertical="center" wrapText="1"/>
    </xf>
    <xf numFmtId="186" fontId="0" fillId="0" borderId="16" xfId="0" applyNumberFormat="1" applyFont="1" applyFill="1" applyBorder="1" applyAlignment="1">
      <alignment horizontal="center" vertical="center" wrapText="1"/>
    </xf>
    <xf numFmtId="181" fontId="0" fillId="0" borderId="29" xfId="0" applyNumberFormat="1" applyFont="1" applyFill="1" applyBorder="1" applyAlignment="1">
      <alignment horizontal="center" vertical="center" wrapText="1"/>
    </xf>
    <xf numFmtId="0" fontId="0" fillId="0" borderId="19" xfId="0" applyFont="1" applyFill="1" applyBorder="1" applyAlignment="1">
      <alignment horizontal="left" vertical="center" wrapText="1"/>
    </xf>
    <xf numFmtId="0" fontId="0" fillId="0" borderId="19" xfId="0" applyFont="1" applyFill="1" applyBorder="1" applyAlignment="1">
      <alignment horizontal="left" vertical="top" wrapText="1"/>
    </xf>
    <xf numFmtId="0" fontId="0" fillId="0" borderId="19" xfId="0" applyFont="1" applyFill="1" applyBorder="1" applyAlignment="1">
      <alignment vertical="top" wrapText="1"/>
    </xf>
    <xf numFmtId="0" fontId="0" fillId="0" borderId="0" xfId="0" applyFont="1" applyFill="1" applyAlignment="1">
      <alignment horizontal="right" vertical="center" wrapText="1"/>
    </xf>
    <xf numFmtId="0" fontId="7" fillId="0" borderId="0" xfId="0" applyFont="1" applyFill="1" applyAlignment="1">
      <alignment horizontal="center" vertical="top" wrapText="1"/>
    </xf>
    <xf numFmtId="0" fontId="9" fillId="0" borderId="0" xfId="0" applyFont="1" applyFill="1" applyAlignment="1">
      <alignment horizontal="center" vertical="top" wrapText="1"/>
    </xf>
    <xf numFmtId="176" fontId="9" fillId="0" borderId="25" xfId="0" applyNumberFormat="1" applyFont="1" applyFill="1" applyBorder="1" applyAlignment="1">
      <alignment horizontal="center" vertical="top" wrapText="1"/>
    </xf>
    <xf numFmtId="31" fontId="9" fillId="0" borderId="25" xfId="0" applyNumberFormat="1" applyFont="1" applyFill="1" applyBorder="1" applyAlignment="1">
      <alignment horizontal="left" vertical="top" wrapText="1"/>
    </xf>
    <xf numFmtId="0" fontId="9" fillId="0" borderId="38" xfId="0" applyFont="1" applyFill="1" applyBorder="1" applyAlignment="1">
      <alignment vertical="top" wrapText="1"/>
    </xf>
    <xf numFmtId="176" fontId="9" fillId="0" borderId="2" xfId="0" applyNumberFormat="1" applyFont="1" applyFill="1" applyBorder="1" applyAlignment="1">
      <alignment horizontal="left" vertical="top" wrapText="1"/>
    </xf>
    <xf numFmtId="0" fontId="9" fillId="0" borderId="25" xfId="0" applyFont="1" applyFill="1" applyBorder="1" applyAlignment="1">
      <alignment horizontal="center" vertical="top" wrapText="1"/>
    </xf>
    <xf numFmtId="31" fontId="9" fillId="0" borderId="38" xfId="0" applyNumberFormat="1" applyFont="1" applyFill="1" applyBorder="1" applyAlignment="1">
      <alignment horizontal="left" vertical="top" wrapText="1"/>
    </xf>
    <xf numFmtId="0" fontId="7" fillId="0" borderId="2" xfId="0" applyFont="1" applyFill="1" applyBorder="1" applyAlignment="1">
      <alignment horizontal="distributed" vertical="center" wrapText="1"/>
    </xf>
    <xf numFmtId="0" fontId="7" fillId="0" borderId="1" xfId="0" applyFont="1" applyFill="1" applyBorder="1" applyAlignment="1">
      <alignment horizontal="distributed" vertical="center" wrapText="1"/>
    </xf>
    <xf numFmtId="183" fontId="9" fillId="0" borderId="35" xfId="1" applyNumberFormat="1" applyFont="1" applyFill="1" applyBorder="1" applyAlignment="1">
      <alignment horizontal="center" vertical="center" wrapText="1"/>
    </xf>
    <xf numFmtId="0" fontId="9" fillId="0" borderId="24" xfId="0" applyFont="1" applyFill="1" applyBorder="1" applyAlignment="1">
      <alignment horizontal="center" vertical="center" wrapText="1"/>
    </xf>
    <xf numFmtId="184" fontId="9" fillId="0" borderId="65" xfId="0" applyNumberFormat="1" applyFont="1" applyFill="1" applyBorder="1" applyAlignment="1">
      <alignment horizontal="center" vertical="center" wrapText="1"/>
    </xf>
    <xf numFmtId="184" fontId="9" fillId="0" borderId="39" xfId="0" applyNumberFormat="1" applyFont="1" applyFill="1" applyBorder="1" applyAlignment="1">
      <alignment horizontal="center" vertical="center" wrapText="1"/>
    </xf>
    <xf numFmtId="186" fontId="9" fillId="0" borderId="11" xfId="0" applyNumberFormat="1" applyFont="1" applyFill="1" applyBorder="1" applyAlignment="1">
      <alignment horizontal="center" vertical="center" wrapText="1"/>
    </xf>
    <xf numFmtId="181" fontId="9" fillId="2" borderId="28"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183" fontId="9" fillId="2" borderId="12" xfId="0" applyNumberFormat="1" applyFont="1" applyFill="1" applyBorder="1" applyAlignment="1">
      <alignment horizontal="center" vertical="center" wrapText="1"/>
    </xf>
    <xf numFmtId="183" fontId="9" fillId="2" borderId="11" xfId="0" applyNumberFormat="1" applyFont="1" applyFill="1" applyBorder="1" applyAlignment="1">
      <alignment horizontal="center" vertical="center" wrapText="1"/>
    </xf>
    <xf numFmtId="183" fontId="9" fillId="2" borderId="62" xfId="0" applyNumberFormat="1" applyFont="1" applyFill="1" applyBorder="1" applyAlignment="1">
      <alignment horizontal="center" vertical="center" wrapText="1"/>
    </xf>
    <xf numFmtId="10" fontId="9" fillId="2" borderId="11" xfId="2" applyNumberFormat="1" applyFont="1" applyFill="1" applyBorder="1" applyAlignment="1">
      <alignment horizontal="center" vertical="center" wrapText="1"/>
    </xf>
    <xf numFmtId="183" fontId="9" fillId="2" borderId="10" xfId="0" applyNumberFormat="1" applyFont="1" applyFill="1" applyBorder="1" applyAlignment="1">
      <alignment horizontal="center" vertical="center" wrapText="1"/>
    </xf>
    <xf numFmtId="0" fontId="9" fillId="0" borderId="61" xfId="0" applyFont="1" applyFill="1" applyBorder="1" applyAlignment="1">
      <alignment horizontal="center" vertical="center" wrapText="1"/>
    </xf>
    <xf numFmtId="181" fontId="9" fillId="2" borderId="34" xfId="0" applyNumberFormat="1" applyFont="1" applyFill="1" applyBorder="1" applyAlignment="1">
      <alignment horizontal="center" vertical="center" wrapText="1"/>
    </xf>
    <xf numFmtId="31" fontId="9" fillId="2" borderId="2" xfId="0" applyNumberFormat="1" applyFont="1" applyFill="1" applyBorder="1" applyAlignment="1">
      <alignment horizontal="left" vertical="center" wrapText="1"/>
    </xf>
    <xf numFmtId="183" fontId="9" fillId="0" borderId="11" xfId="0" applyNumberFormat="1" applyFont="1" applyFill="1" applyBorder="1" applyAlignment="1">
      <alignment horizontal="center" vertical="center" wrapText="1"/>
    </xf>
    <xf numFmtId="183" fontId="9" fillId="0" borderId="62" xfId="0" applyNumberFormat="1"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2" borderId="2" xfId="0" applyFont="1" applyFill="1" applyBorder="1" applyAlignment="1">
      <alignment horizontal="left" vertical="center" wrapText="1"/>
    </xf>
    <xf numFmtId="181" fontId="9" fillId="0" borderId="2" xfId="0" applyNumberFormat="1" applyFont="1" applyFill="1" applyBorder="1" applyAlignment="1">
      <alignment horizontal="center" vertical="center" wrapText="1"/>
    </xf>
    <xf numFmtId="181" fontId="9" fillId="0" borderId="28" xfId="0" applyNumberFormat="1" applyFont="1" applyFill="1" applyBorder="1" applyAlignment="1">
      <alignment horizontal="center" vertical="center" wrapText="1"/>
    </xf>
    <xf numFmtId="181" fontId="9" fillId="0" borderId="34" xfId="0" applyNumberFormat="1" applyFont="1" applyFill="1" applyBorder="1" applyAlignment="1">
      <alignment horizontal="center" vertical="center" wrapText="1"/>
    </xf>
    <xf numFmtId="181" fontId="9" fillId="0" borderId="25" xfId="0" applyNumberFormat="1" applyFont="1" applyFill="1" applyBorder="1" applyAlignment="1">
      <alignment horizontal="center" vertical="center" wrapText="1"/>
    </xf>
    <xf numFmtId="183" fontId="9" fillId="0" borderId="27" xfId="1" applyNumberFormat="1" applyFont="1" applyFill="1" applyBorder="1" applyAlignment="1">
      <alignment horizontal="center" vertical="center" wrapText="1"/>
    </xf>
    <xf numFmtId="183" fontId="9" fillId="0" borderId="63" xfId="1" applyNumberFormat="1" applyFont="1" applyFill="1" applyBorder="1" applyAlignment="1">
      <alignment horizontal="center" vertical="center" wrapText="1"/>
    </xf>
    <xf numFmtId="10" fontId="9" fillId="0" borderId="36" xfId="2" applyNumberFormat="1" applyFont="1" applyFill="1" applyBorder="1" applyAlignment="1">
      <alignment horizontal="center" vertical="center" wrapText="1"/>
    </xf>
    <xf numFmtId="10" fontId="9" fillId="0" borderId="11" xfId="2" applyNumberFormat="1" applyFont="1" applyFill="1" applyBorder="1" applyAlignment="1">
      <alignment horizontal="center" vertical="center" wrapText="1"/>
    </xf>
    <xf numFmtId="183" fontId="9" fillId="0" borderId="10" xfId="0" applyNumberFormat="1" applyFont="1" applyFill="1" applyBorder="1" applyAlignment="1">
      <alignment horizontal="center" vertical="center" wrapText="1"/>
    </xf>
    <xf numFmtId="10" fontId="9" fillId="0" borderId="27" xfId="2" applyNumberFormat="1" applyFont="1" applyFill="1" applyBorder="1" applyAlignment="1">
      <alignment horizontal="center" vertical="center" wrapText="1"/>
    </xf>
    <xf numFmtId="10" fontId="9" fillId="0" borderId="65" xfId="2" applyNumberFormat="1" applyFont="1" applyFill="1" applyBorder="1" applyAlignment="1">
      <alignment horizontal="center" vertical="center" wrapText="1"/>
    </xf>
    <xf numFmtId="181" fontId="9" fillId="2" borderId="2" xfId="0" applyNumberFormat="1" applyFont="1" applyFill="1" applyBorder="1" applyAlignment="1">
      <alignment horizontal="center" vertical="center" wrapText="1"/>
    </xf>
    <xf numFmtId="31" fontId="9" fillId="2" borderId="38" xfId="0" applyNumberFormat="1" applyFont="1" applyFill="1" applyBorder="1" applyAlignment="1">
      <alignment horizontal="left" vertical="center" wrapText="1"/>
    </xf>
    <xf numFmtId="0" fontId="0" fillId="0" borderId="22" xfId="0" applyFont="1" applyFill="1" applyBorder="1" applyAlignment="1">
      <alignment horizontal="distributed" vertical="center" wrapText="1"/>
    </xf>
    <xf numFmtId="0" fontId="0" fillId="0" borderId="40" xfId="0" applyFont="1" applyFill="1" applyBorder="1" applyAlignment="1">
      <alignment horizontal="distributed" vertical="center" wrapText="1"/>
    </xf>
    <xf numFmtId="0" fontId="0" fillId="0" borderId="1" xfId="0" applyFont="1" applyFill="1" applyBorder="1" applyAlignment="1">
      <alignment horizontal="distributed" vertical="center" wrapText="1"/>
    </xf>
    <xf numFmtId="0" fontId="0" fillId="0" borderId="41" xfId="0" applyFont="1" applyFill="1" applyBorder="1" applyAlignment="1">
      <alignment horizontal="distributed" vertical="center" wrapText="1"/>
    </xf>
    <xf numFmtId="0" fontId="0" fillId="0" borderId="2" xfId="0" applyFont="1" applyFill="1" applyBorder="1" applyAlignment="1">
      <alignment horizontal="distributed" vertical="center" wrapText="1"/>
    </xf>
    <xf numFmtId="0" fontId="4" fillId="0" borderId="1" xfId="0" applyFont="1" applyFill="1" applyBorder="1" applyAlignment="1">
      <alignment horizontal="distributed" vertical="center" wrapText="1"/>
    </xf>
    <xf numFmtId="0" fontId="0" fillId="0" borderId="38" xfId="0" applyFont="1" applyFill="1" applyBorder="1" applyAlignment="1">
      <alignment horizontal="distributed" vertical="center" wrapText="1"/>
    </xf>
    <xf numFmtId="49" fontId="9" fillId="0" borderId="22" xfId="0" applyNumberFormat="1" applyFont="1" applyFill="1" applyBorder="1" applyAlignment="1">
      <alignment horizontal="center" vertical="center" wrapText="1"/>
    </xf>
    <xf numFmtId="183" fontId="9" fillId="0" borderId="30" xfId="1" applyNumberFormat="1" applyFont="1" applyFill="1" applyBorder="1" applyAlignment="1">
      <alignment horizontal="center" vertical="center" wrapText="1"/>
    </xf>
    <xf numFmtId="183" fontId="9" fillId="0" borderId="31" xfId="1" applyNumberFormat="1" applyFont="1" applyFill="1" applyBorder="1" applyAlignment="1">
      <alignment horizontal="center" vertical="center" wrapText="1"/>
    </xf>
    <xf numFmtId="183" fontId="9" fillId="0" borderId="32" xfId="1" applyNumberFormat="1" applyFont="1" applyFill="1" applyBorder="1" applyAlignment="1">
      <alignment horizontal="center" vertical="center" wrapText="1"/>
    </xf>
    <xf numFmtId="10" fontId="9" fillId="0" borderId="33" xfId="0" applyNumberFormat="1" applyFont="1" applyFill="1" applyBorder="1" applyAlignment="1">
      <alignment horizontal="center" vertical="center" wrapText="1"/>
    </xf>
    <xf numFmtId="184" fontId="9" fillId="0" borderId="26" xfId="0" applyNumberFormat="1" applyFont="1" applyFill="1" applyBorder="1" applyAlignment="1">
      <alignment horizontal="center" vertical="center" wrapText="1"/>
    </xf>
    <xf numFmtId="186" fontId="9" fillId="0" borderId="27" xfId="0" applyNumberFormat="1" applyFont="1" applyFill="1" applyBorder="1" applyAlignment="1">
      <alignment horizontal="center" vertical="center" wrapText="1"/>
    </xf>
    <xf numFmtId="0" fontId="9" fillId="0" borderId="22" xfId="0" applyFont="1" applyFill="1" applyBorder="1" applyAlignment="1">
      <alignment horizontal="left" vertical="center" wrapText="1"/>
    </xf>
    <xf numFmtId="49" fontId="9" fillId="0" borderId="25" xfId="0" applyNumberFormat="1" applyFont="1" applyFill="1" applyBorder="1" applyAlignment="1">
      <alignment horizontal="center" vertical="center" wrapText="1"/>
    </xf>
    <xf numFmtId="183" fontId="9" fillId="0" borderId="37" xfId="1" applyNumberFormat="1" applyFont="1" applyFill="1" applyBorder="1" applyAlignment="1">
      <alignment horizontal="center" vertical="center" wrapText="1"/>
    </xf>
    <xf numFmtId="183" fontId="9" fillId="0" borderId="26" xfId="1" applyNumberFormat="1" applyFont="1" applyFill="1" applyBorder="1" applyAlignment="1">
      <alignment horizontal="center" vertical="center" wrapText="1"/>
    </xf>
    <xf numFmtId="10" fontId="9" fillId="0" borderId="27" xfId="0" applyNumberFormat="1" applyFont="1" applyFill="1" applyBorder="1" applyAlignment="1">
      <alignment horizontal="center" vertical="center" wrapText="1"/>
    </xf>
    <xf numFmtId="184" fontId="9" fillId="0" borderId="67" xfId="0" applyNumberFormat="1" applyFont="1" applyFill="1" applyBorder="1" applyAlignment="1">
      <alignment horizontal="center" vertical="center" wrapText="1"/>
    </xf>
    <xf numFmtId="0" fontId="9" fillId="0" borderId="25" xfId="0" applyFont="1" applyFill="1" applyBorder="1" applyAlignment="1">
      <alignment horizontal="left" vertical="center" wrapText="1"/>
    </xf>
    <xf numFmtId="176" fontId="9" fillId="0" borderId="25" xfId="0" applyNumberFormat="1" applyFont="1" applyFill="1" applyBorder="1" applyAlignment="1">
      <alignment horizontal="left" vertical="center" wrapText="1"/>
    </xf>
    <xf numFmtId="10" fontId="9" fillId="0" borderId="11" xfId="0" applyNumberFormat="1" applyFont="1" applyFill="1" applyBorder="1" applyAlignment="1">
      <alignment horizontal="center" vertical="center" wrapText="1"/>
    </xf>
    <xf numFmtId="31" fontId="9" fillId="0" borderId="2" xfId="0" applyNumberFormat="1" applyFont="1" applyFill="1" applyBorder="1" applyAlignment="1">
      <alignment horizontal="left" vertical="center" wrapText="1"/>
    </xf>
    <xf numFmtId="49" fontId="9" fillId="0" borderId="38" xfId="0" applyNumberFormat="1" applyFont="1" applyFill="1" applyBorder="1" applyAlignment="1">
      <alignment horizontal="center" vertical="center" wrapText="1"/>
    </xf>
    <xf numFmtId="176" fontId="9" fillId="0" borderId="2" xfId="0" applyNumberFormat="1" applyFont="1" applyFill="1" applyBorder="1" applyAlignment="1">
      <alignment horizontal="left" vertical="center" wrapText="1"/>
    </xf>
    <xf numFmtId="10" fontId="9" fillId="0" borderId="23" xfId="0" applyNumberFormat="1" applyFont="1" applyFill="1" applyBorder="1" applyAlignment="1">
      <alignment horizontal="center" vertical="center" wrapText="1"/>
    </xf>
    <xf numFmtId="10" fontId="9" fillId="0" borderId="36" xfId="0" applyNumberFormat="1" applyFont="1" applyFill="1" applyBorder="1" applyAlignment="1">
      <alignment horizontal="center" vertical="center" wrapText="1"/>
    </xf>
    <xf numFmtId="31" fontId="9" fillId="0" borderId="38" xfId="0" applyNumberFormat="1" applyFont="1" applyFill="1" applyBorder="1" applyAlignment="1">
      <alignment horizontal="left" vertical="center" wrapText="1"/>
    </xf>
    <xf numFmtId="49" fontId="9" fillId="0" borderId="28" xfId="0" applyNumberFormat="1" applyFont="1" applyFill="1" applyBorder="1" applyAlignment="1">
      <alignment horizontal="center" vertical="center" wrapText="1"/>
    </xf>
    <xf numFmtId="14" fontId="9" fillId="0" borderId="2" xfId="0" applyNumberFormat="1" applyFont="1" applyFill="1" applyBorder="1" applyAlignment="1">
      <alignment horizontal="left" vertical="center" wrapText="1"/>
    </xf>
    <xf numFmtId="14" fontId="9" fillId="0" borderId="0" xfId="0" applyNumberFormat="1" applyFont="1" applyFill="1" applyAlignment="1">
      <alignment horizontal="left" vertical="center" wrapText="1"/>
    </xf>
    <xf numFmtId="187" fontId="9" fillId="0" borderId="28" xfId="0" applyNumberFormat="1" applyFont="1" applyFill="1" applyBorder="1" applyAlignment="1">
      <alignment horizontal="center" vertical="center" wrapText="1"/>
    </xf>
    <xf numFmtId="0" fontId="7" fillId="2" borderId="19" xfId="0" applyFont="1" applyFill="1" applyBorder="1" applyAlignment="1">
      <alignment vertical="top" wrapText="1"/>
    </xf>
    <xf numFmtId="0" fontId="7" fillId="0" borderId="19" xfId="0" applyFont="1" applyFill="1" applyBorder="1" applyAlignment="1">
      <alignment horizontal="left" vertical="top" wrapText="1"/>
    </xf>
    <xf numFmtId="0" fontId="7" fillId="0" borderId="19" xfId="0" applyFont="1" applyFill="1" applyBorder="1" applyAlignment="1">
      <alignment vertical="top" wrapText="1"/>
    </xf>
    <xf numFmtId="181" fontId="9" fillId="2" borderId="69" xfId="0" applyNumberFormat="1" applyFont="1" applyFill="1" applyBorder="1" applyAlignment="1">
      <alignment horizontal="center" vertical="center" wrapText="1"/>
    </xf>
    <xf numFmtId="187" fontId="0" fillId="0" borderId="60" xfId="0" applyNumberFormat="1" applyBorder="1" applyAlignment="1">
      <alignment horizontal="right"/>
    </xf>
    <xf numFmtId="0" fontId="7" fillId="0" borderId="20" xfId="0" applyFont="1" applyFill="1" applyBorder="1" applyAlignment="1">
      <alignment horizontal="left" vertical="top" wrapText="1"/>
    </xf>
    <xf numFmtId="0" fontId="9" fillId="0" borderId="1" xfId="0" applyFont="1" applyFill="1" applyBorder="1" applyAlignment="1">
      <alignment horizontal="left" vertical="top" wrapText="1"/>
    </xf>
    <xf numFmtId="0" fontId="9" fillId="0" borderId="70" xfId="0" applyFont="1" applyFill="1" applyBorder="1" applyAlignment="1">
      <alignment horizontal="left" vertical="top" wrapText="1"/>
    </xf>
    <xf numFmtId="0" fontId="7" fillId="0" borderId="45" xfId="0" applyFont="1" applyFill="1" applyBorder="1" applyAlignment="1">
      <alignment horizontal="center" vertical="center" wrapText="1"/>
    </xf>
    <xf numFmtId="0" fontId="7" fillId="0" borderId="47" xfId="0" applyFont="1" applyFill="1" applyBorder="1" applyAlignment="1">
      <alignment horizontal="center" vertical="center" wrapText="1"/>
    </xf>
    <xf numFmtId="0" fontId="7" fillId="0" borderId="58" xfId="0" applyFont="1" applyFill="1" applyBorder="1" applyAlignment="1">
      <alignment horizontal="center" vertical="center" wrapText="1"/>
    </xf>
    <xf numFmtId="0" fontId="9" fillId="0" borderId="0" xfId="0" applyFont="1" applyFill="1" applyBorder="1" applyAlignment="1">
      <alignment vertical="top" wrapText="1"/>
    </xf>
    <xf numFmtId="0" fontId="0" fillId="0" borderId="0" xfId="0" applyBorder="1" applyAlignment="1">
      <alignment vertical="top" wrapText="1"/>
    </xf>
    <xf numFmtId="0" fontId="7" fillId="0" borderId="70" xfId="0" applyFont="1" applyFill="1" applyBorder="1" applyAlignment="1">
      <alignment horizontal="distributed" vertical="center" wrapText="1"/>
    </xf>
    <xf numFmtId="49" fontId="9" fillId="0" borderId="14" xfId="0" applyNumberFormat="1" applyFont="1" applyFill="1" applyBorder="1" applyAlignment="1">
      <alignment horizontal="center" vertical="center" wrapText="1"/>
    </xf>
    <xf numFmtId="183" fontId="9" fillId="0" borderId="72" xfId="1" applyNumberFormat="1" applyFont="1" applyFill="1" applyBorder="1" applyAlignment="1">
      <alignment horizontal="center" vertical="center" wrapText="1"/>
    </xf>
    <xf numFmtId="0" fontId="9" fillId="0" borderId="9" xfId="0" applyFont="1" applyFill="1" applyBorder="1" applyAlignment="1">
      <alignment horizontal="center" vertical="center" wrapText="1"/>
    </xf>
    <xf numFmtId="184" fontId="9" fillId="0" borderId="66" xfId="0" applyNumberFormat="1" applyFont="1" applyFill="1" applyBorder="1" applyAlignment="1">
      <alignment horizontal="center" vertical="center" wrapText="1"/>
    </xf>
    <xf numFmtId="184" fontId="9" fillId="0" borderId="7" xfId="0" applyNumberFormat="1" applyFont="1" applyFill="1" applyBorder="1" applyAlignment="1">
      <alignment horizontal="center" vertical="center" wrapText="1"/>
    </xf>
    <xf numFmtId="186" fontId="9" fillId="0" borderId="8" xfId="0" applyNumberFormat="1" applyFont="1" applyFill="1" applyBorder="1" applyAlignment="1">
      <alignment horizontal="center" vertical="center" wrapText="1"/>
    </xf>
    <xf numFmtId="31" fontId="9" fillId="0" borderId="14" xfId="0" applyNumberFormat="1" applyFont="1" applyFill="1" applyBorder="1" applyAlignment="1">
      <alignment horizontal="left" vertical="top" wrapText="1"/>
    </xf>
    <xf numFmtId="0" fontId="7" fillId="0" borderId="75" xfId="0" applyFont="1" applyFill="1" applyBorder="1" applyAlignment="1">
      <alignment vertical="center" wrapText="1"/>
    </xf>
    <xf numFmtId="0" fontId="9" fillId="0" borderId="77" xfId="0" applyFont="1" applyFill="1" applyBorder="1" applyAlignment="1">
      <alignment horizontal="center" vertical="center" wrapText="1"/>
    </xf>
    <xf numFmtId="0" fontId="9" fillId="0" borderId="78" xfId="0" applyFont="1" applyFill="1" applyBorder="1" applyAlignment="1">
      <alignment horizontal="center" vertical="center" wrapText="1"/>
    </xf>
    <xf numFmtId="0" fontId="9" fillId="0" borderId="79" xfId="0" applyFont="1" applyFill="1" applyBorder="1" applyAlignment="1">
      <alignment horizontal="center" vertical="center" wrapText="1"/>
    </xf>
    <xf numFmtId="185" fontId="9" fillId="0" borderId="81" xfId="0" applyNumberFormat="1" applyFont="1" applyFill="1" applyBorder="1" applyAlignment="1">
      <alignment horizontal="center" vertical="center" wrapText="1"/>
    </xf>
    <xf numFmtId="0" fontId="7" fillId="0" borderId="74" xfId="0" applyFont="1" applyFill="1" applyBorder="1" applyAlignment="1">
      <alignment horizontal="center" vertical="center" wrapText="1"/>
    </xf>
    <xf numFmtId="185" fontId="9" fillId="0" borderId="81" xfId="0" applyNumberFormat="1" applyFont="1" applyFill="1" applyBorder="1" applyAlignment="1">
      <alignment horizontal="left" vertical="center" wrapText="1"/>
    </xf>
    <xf numFmtId="0" fontId="0" fillId="0" borderId="75" xfId="0" applyFont="1" applyFill="1" applyBorder="1" applyAlignment="1">
      <alignment vertical="center" wrapText="1"/>
    </xf>
    <xf numFmtId="0" fontId="0" fillId="0" borderId="76" xfId="0" applyFont="1" applyFill="1" applyBorder="1" applyAlignment="1">
      <alignment horizontal="center" vertical="center" wrapText="1"/>
    </xf>
    <xf numFmtId="0" fontId="9" fillId="0" borderId="52" xfId="0" applyFont="1" applyFill="1" applyBorder="1" applyAlignment="1">
      <alignment horizontal="center" vertical="center" wrapText="1"/>
    </xf>
    <xf numFmtId="185" fontId="9" fillId="0" borderId="84" xfId="0" applyNumberFormat="1" applyFont="1" applyFill="1" applyBorder="1" applyAlignment="1">
      <alignment horizontal="center" vertical="center" wrapText="1"/>
    </xf>
    <xf numFmtId="49" fontId="0" fillId="0" borderId="74" xfId="0" applyNumberFormat="1" applyFont="1" applyFill="1" applyBorder="1" applyAlignment="1">
      <alignment horizontal="center" vertical="center" wrapText="1"/>
    </xf>
    <xf numFmtId="183" fontId="9" fillId="0" borderId="12" xfId="1" applyNumberFormat="1" applyFont="1" applyFill="1" applyBorder="1" applyAlignment="1">
      <alignment horizontal="center" vertical="center" wrapText="1"/>
    </xf>
    <xf numFmtId="183" fontId="9" fillId="0" borderId="23" xfId="1" applyNumberFormat="1" applyFont="1" applyFill="1" applyBorder="1" applyAlignment="1">
      <alignment horizontal="center" vertical="center" wrapText="1"/>
    </xf>
    <xf numFmtId="183" fontId="9" fillId="0" borderId="10" xfId="1" applyNumberFormat="1" applyFont="1" applyFill="1" applyBorder="1" applyAlignment="1">
      <alignment horizontal="center" vertical="center" wrapText="1"/>
    </xf>
    <xf numFmtId="184" fontId="9" fillId="0" borderId="23" xfId="0" applyNumberFormat="1" applyFont="1" applyFill="1" applyBorder="1" applyAlignment="1">
      <alignment horizontal="center" vertical="center" wrapText="1"/>
    </xf>
    <xf numFmtId="0" fontId="9" fillId="0" borderId="39" xfId="0" applyFont="1" applyFill="1" applyBorder="1" applyAlignment="1">
      <alignment horizontal="left" vertical="center" wrapText="1"/>
    </xf>
    <xf numFmtId="185" fontId="9" fillId="0" borderId="82" xfId="0" applyNumberFormat="1" applyFont="1" applyFill="1" applyBorder="1" applyAlignment="1">
      <alignment horizontal="left" vertical="center" wrapText="1"/>
    </xf>
    <xf numFmtId="0" fontId="9" fillId="0" borderId="86" xfId="0" applyFont="1" applyFill="1" applyBorder="1" applyAlignment="1">
      <alignment horizontal="left" vertical="center" wrapText="1"/>
    </xf>
    <xf numFmtId="0" fontId="9" fillId="0" borderId="7" xfId="0" applyFont="1" applyFill="1" applyBorder="1" applyAlignment="1">
      <alignment horizontal="left" vertical="center" wrapText="1"/>
    </xf>
    <xf numFmtId="185" fontId="9" fillId="0" borderId="83" xfId="0" applyNumberFormat="1" applyFont="1" applyFill="1" applyBorder="1" applyAlignment="1">
      <alignment horizontal="left" vertical="center" wrapText="1"/>
    </xf>
    <xf numFmtId="0" fontId="9" fillId="0" borderId="85" xfId="0" applyFont="1" applyFill="1" applyBorder="1" applyAlignment="1">
      <alignment horizontal="left" vertical="center" wrapText="1"/>
    </xf>
    <xf numFmtId="0" fontId="9" fillId="0" borderId="39" xfId="0" applyFont="1" applyFill="1" applyBorder="1" applyAlignment="1">
      <alignment horizontal="left" vertical="top" wrapText="1"/>
    </xf>
    <xf numFmtId="185" fontId="7" fillId="0" borderId="80" xfId="0" applyNumberFormat="1" applyFont="1" applyFill="1" applyBorder="1" applyAlignment="1">
      <alignment horizontal="left" vertical="center" wrapText="1"/>
    </xf>
    <xf numFmtId="0" fontId="7" fillId="0" borderId="18" xfId="0" applyFont="1" applyFill="1" applyBorder="1" applyAlignment="1">
      <alignment horizontal="left" vertical="center" wrapText="1"/>
    </xf>
    <xf numFmtId="0" fontId="7" fillId="0" borderId="18" xfId="0" applyFont="1" applyFill="1" applyBorder="1" applyAlignment="1">
      <alignment horizontal="left" vertical="top" wrapText="1"/>
    </xf>
    <xf numFmtId="0" fontId="0" fillId="0" borderId="0" xfId="0" applyFont="1"/>
    <xf numFmtId="176" fontId="9" fillId="0" borderId="25" xfId="0" applyNumberFormat="1" applyFont="1" applyFill="1" applyBorder="1" applyAlignment="1">
      <alignment horizontal="left" vertical="top" wrapText="1"/>
    </xf>
    <xf numFmtId="49" fontId="7" fillId="0" borderId="19" xfId="0" applyNumberFormat="1" applyFont="1" applyFill="1" applyBorder="1" applyAlignment="1">
      <alignment horizontal="center" vertical="center" wrapText="1"/>
    </xf>
    <xf numFmtId="183" fontId="7" fillId="0" borderId="15" xfId="0" applyNumberFormat="1" applyFont="1" applyFill="1" applyBorder="1" applyAlignment="1">
      <alignment horizontal="center" vertical="center" wrapText="1"/>
    </xf>
    <xf numFmtId="183" fontId="7" fillId="0" borderId="16" xfId="0" applyNumberFormat="1" applyFont="1" applyFill="1" applyBorder="1" applyAlignment="1">
      <alignment horizontal="center" vertical="center" wrapText="1"/>
    </xf>
    <xf numFmtId="3" fontId="7" fillId="0" borderId="57" xfId="0" applyNumberFormat="1" applyFont="1" applyFill="1" applyBorder="1" applyAlignment="1">
      <alignment horizontal="center" vertical="center" wrapText="1"/>
    </xf>
    <xf numFmtId="183" fontId="0" fillId="0" borderId="17" xfId="1" applyNumberFormat="1" applyFont="1" applyFill="1" applyBorder="1" applyAlignment="1">
      <alignment horizontal="center" vertical="center" wrapText="1"/>
    </xf>
    <xf numFmtId="10" fontId="7" fillId="0" borderId="16" xfId="2" applyNumberFormat="1" applyFont="1" applyFill="1" applyBorder="1" applyAlignment="1">
      <alignment horizontal="center" vertical="center" wrapText="1"/>
    </xf>
    <xf numFmtId="182" fontId="7" fillId="0" borderId="17" xfId="0" applyNumberFormat="1" applyFont="1" applyFill="1" applyBorder="1" applyAlignment="1">
      <alignment horizontal="center" vertical="center" wrapText="1"/>
    </xf>
    <xf numFmtId="0" fontId="7" fillId="0" borderId="76" xfId="0" applyFont="1" applyFill="1" applyBorder="1" applyAlignment="1">
      <alignment horizontal="center" vertical="center" wrapText="1"/>
    </xf>
    <xf numFmtId="184" fontId="7" fillId="0" borderId="64" xfId="0" applyNumberFormat="1" applyFont="1" applyFill="1" applyBorder="1" applyAlignment="1">
      <alignment horizontal="center" vertical="center" wrapText="1"/>
    </xf>
    <xf numFmtId="184" fontId="7" fillId="0" borderId="18" xfId="0" applyNumberFormat="1" applyFont="1" applyFill="1" applyBorder="1" applyAlignment="1">
      <alignment horizontal="center" vertical="center" wrapText="1"/>
    </xf>
    <xf numFmtId="186" fontId="7" fillId="0" borderId="16" xfId="0" applyNumberFormat="1" applyFont="1" applyFill="1" applyBorder="1" applyAlignment="1">
      <alignment horizontal="center" vertical="center" wrapText="1"/>
    </xf>
    <xf numFmtId="0" fontId="7" fillId="0" borderId="21" xfId="0" applyFont="1" applyFill="1" applyBorder="1" applyAlignment="1">
      <alignment horizontal="center" vertical="center" wrapText="1"/>
    </xf>
    <xf numFmtId="181" fontId="7" fillId="0" borderId="29" xfId="0" applyNumberFormat="1" applyFont="1" applyFill="1" applyBorder="1" applyAlignment="1">
      <alignment horizontal="center" vertical="center" wrapText="1"/>
    </xf>
    <xf numFmtId="3" fontId="0" fillId="0" borderId="57" xfId="0" applyNumberFormat="1" applyFont="1" applyFill="1" applyBorder="1" applyAlignment="1">
      <alignment horizontal="center" vertical="center" wrapText="1"/>
    </xf>
    <xf numFmtId="183" fontId="1" fillId="0" borderId="17" xfId="1" applyNumberFormat="1" applyFont="1" applyFill="1" applyBorder="1" applyAlignment="1">
      <alignment horizontal="center" vertical="center" wrapText="1"/>
    </xf>
    <xf numFmtId="0" fontId="9" fillId="0" borderId="86" xfId="0" applyFont="1" applyFill="1" applyBorder="1" applyAlignment="1">
      <alignment horizontal="center" vertical="center" wrapText="1"/>
    </xf>
    <xf numFmtId="183" fontId="9" fillId="0" borderId="12" xfId="0" applyNumberFormat="1" applyFont="1" applyFill="1" applyBorder="1" applyAlignment="1">
      <alignment horizontal="center" vertical="center" wrapText="1"/>
    </xf>
    <xf numFmtId="0" fontId="9" fillId="0" borderId="2" xfId="0" applyFont="1" applyFill="1" applyBorder="1" applyAlignment="1">
      <alignment horizontal="left" vertical="center" wrapText="1"/>
    </xf>
    <xf numFmtId="0" fontId="0" fillId="0" borderId="82" xfId="0" applyFill="1" applyBorder="1"/>
    <xf numFmtId="0" fontId="9" fillId="0" borderId="39" xfId="0" applyFont="1" applyFill="1" applyBorder="1" applyAlignment="1">
      <alignment horizontal="center" vertical="center" wrapText="1"/>
    </xf>
    <xf numFmtId="0" fontId="7" fillId="0" borderId="46" xfId="0" applyFont="1" applyFill="1" applyBorder="1" applyAlignment="1">
      <alignment horizontal="distributed" vertical="center" wrapText="1"/>
    </xf>
    <xf numFmtId="49" fontId="9" fillId="0" borderId="42" xfId="0" applyNumberFormat="1" applyFont="1" applyFill="1" applyBorder="1" applyAlignment="1">
      <alignment horizontal="center" vertical="center" wrapText="1"/>
    </xf>
    <xf numFmtId="183" fontId="9" fillId="0" borderId="43" xfId="0" applyNumberFormat="1" applyFont="1" applyFill="1" applyBorder="1" applyAlignment="1">
      <alignment horizontal="center" vertical="center" wrapText="1"/>
    </xf>
    <xf numFmtId="183" fontId="9" fillId="0" borderId="27" xfId="0" applyNumberFormat="1" applyFont="1" applyFill="1" applyBorder="1" applyAlignment="1">
      <alignment horizontal="center" vertical="center" wrapText="1"/>
    </xf>
    <xf numFmtId="183" fontId="9" fillId="0" borderId="63" xfId="0" applyNumberFormat="1" applyFont="1" applyFill="1" applyBorder="1" applyAlignment="1">
      <alignment horizontal="center" vertical="center" wrapText="1"/>
    </xf>
    <xf numFmtId="183" fontId="9" fillId="0" borderId="35" xfId="0" applyNumberFormat="1" applyFont="1" applyFill="1" applyBorder="1" applyAlignment="1">
      <alignment horizontal="center" vertical="center" wrapText="1"/>
    </xf>
    <xf numFmtId="0" fontId="9" fillId="0" borderId="42" xfId="0" applyFont="1" applyFill="1" applyBorder="1" applyAlignment="1">
      <alignment horizontal="left" vertical="center" wrapText="1"/>
    </xf>
    <xf numFmtId="0" fontId="9" fillId="0" borderId="42" xfId="0" applyFont="1" applyFill="1" applyBorder="1" applyAlignment="1">
      <alignment horizontal="left" vertical="top" wrapText="1"/>
    </xf>
    <xf numFmtId="31" fontId="9" fillId="0" borderId="42" xfId="0" applyNumberFormat="1" applyFont="1" applyFill="1" applyBorder="1" applyAlignment="1">
      <alignment horizontal="left" vertical="center" wrapText="1"/>
    </xf>
    <xf numFmtId="31" fontId="9" fillId="0" borderId="42" xfId="0" applyNumberFormat="1" applyFont="1" applyFill="1" applyBorder="1" applyAlignment="1">
      <alignment horizontal="left" vertical="top" wrapText="1"/>
    </xf>
    <xf numFmtId="0" fontId="9" fillId="0" borderId="50" xfId="0" applyFont="1" applyFill="1" applyBorder="1" applyAlignment="1">
      <alignment horizontal="left" vertical="top" wrapText="1"/>
    </xf>
    <xf numFmtId="0" fontId="9" fillId="0" borderId="68" xfId="0" applyFont="1" applyFill="1" applyBorder="1" applyAlignment="1">
      <alignment horizontal="left" vertical="center" wrapText="1"/>
    </xf>
    <xf numFmtId="183" fontId="9" fillId="0" borderId="6" xfId="0" applyNumberFormat="1" applyFont="1" applyFill="1" applyBorder="1" applyAlignment="1">
      <alignment horizontal="center" vertical="center" wrapText="1"/>
    </xf>
    <xf numFmtId="183" fontId="9" fillId="0" borderId="8" xfId="0" applyNumberFormat="1" applyFont="1" applyFill="1" applyBorder="1" applyAlignment="1">
      <alignment horizontal="center" vertical="center" wrapText="1"/>
    </xf>
    <xf numFmtId="183" fontId="9" fillId="0" borderId="71" xfId="0" applyNumberFormat="1" applyFont="1" applyFill="1" applyBorder="1" applyAlignment="1">
      <alignment horizontal="center" vertical="center" wrapText="1"/>
    </xf>
    <xf numFmtId="10" fontId="9" fillId="0" borderId="8" xfId="2" applyNumberFormat="1" applyFont="1" applyFill="1" applyBorder="1" applyAlignment="1">
      <alignment horizontal="center" vertical="center" wrapText="1"/>
    </xf>
    <xf numFmtId="183" fontId="9" fillId="0" borderId="72" xfId="0" applyNumberFormat="1" applyFont="1" applyFill="1" applyBorder="1" applyAlignment="1">
      <alignment horizontal="center" vertical="center" wrapText="1"/>
    </xf>
    <xf numFmtId="181" fontId="9" fillId="0" borderId="73" xfId="0" applyNumberFormat="1" applyFont="1" applyFill="1" applyBorder="1" applyAlignment="1">
      <alignment horizontal="center" vertical="center" wrapText="1"/>
    </xf>
    <xf numFmtId="181" fontId="9" fillId="0" borderId="54" xfId="0" applyNumberFormat="1" applyFont="1" applyFill="1" applyBorder="1" applyAlignment="1">
      <alignment horizontal="center" vertical="center" wrapText="1"/>
    </xf>
    <xf numFmtId="31" fontId="9" fillId="0" borderId="70" xfId="0" applyNumberFormat="1" applyFont="1" applyFill="1" applyBorder="1" applyAlignment="1">
      <alignment horizontal="left" vertical="center" wrapText="1"/>
    </xf>
    <xf numFmtId="31" fontId="9" fillId="0" borderId="14" xfId="0" applyNumberFormat="1"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4" xfId="0" applyFont="1" applyFill="1" applyBorder="1" applyAlignment="1">
      <alignment vertical="top" wrapText="1"/>
    </xf>
    <xf numFmtId="0" fontId="0" fillId="0" borderId="60" xfId="0" applyBorder="1" applyAlignment="1">
      <alignment horizontal="center"/>
    </xf>
    <xf numFmtId="0" fontId="0" fillId="0" borderId="0" xfId="0" applyAlignment="1">
      <alignment horizontal="center"/>
    </xf>
    <xf numFmtId="31" fontId="9" fillId="0" borderId="25" xfId="0" applyNumberFormat="1" applyFont="1" applyFill="1" applyBorder="1" applyAlignment="1">
      <alignment horizontal="left" vertical="center" wrapText="1"/>
    </xf>
    <xf numFmtId="0" fontId="10" fillId="0" borderId="1" xfId="0" applyFont="1" applyFill="1" applyBorder="1" applyAlignment="1">
      <alignment horizontal="distributed" vertical="center" wrapText="1"/>
    </xf>
    <xf numFmtId="49" fontId="11" fillId="0" borderId="2" xfId="0" applyNumberFormat="1" applyFont="1" applyFill="1" applyBorder="1" applyAlignment="1">
      <alignment horizontal="center" vertical="center" wrapText="1"/>
    </xf>
    <xf numFmtId="183" fontId="11" fillId="0" borderId="12" xfId="0" applyNumberFormat="1" applyFont="1" applyFill="1" applyBorder="1" applyAlignment="1">
      <alignment horizontal="center" vertical="center" wrapText="1"/>
    </xf>
    <xf numFmtId="183" fontId="11" fillId="0" borderId="11" xfId="0" applyNumberFormat="1" applyFont="1" applyFill="1" applyBorder="1" applyAlignment="1">
      <alignment horizontal="center" vertical="center" wrapText="1"/>
    </xf>
    <xf numFmtId="183" fontId="11" fillId="0" borderId="62" xfId="0" applyNumberFormat="1" applyFont="1" applyFill="1" applyBorder="1" applyAlignment="1">
      <alignment horizontal="center" vertical="center" wrapText="1"/>
    </xf>
    <xf numFmtId="183" fontId="11" fillId="0" borderId="35" xfId="1" applyNumberFormat="1" applyFont="1" applyFill="1" applyBorder="1" applyAlignment="1">
      <alignment horizontal="center" vertical="center" wrapText="1"/>
    </xf>
    <xf numFmtId="10" fontId="11" fillId="0" borderId="11" xfId="2" applyNumberFormat="1" applyFont="1" applyFill="1" applyBorder="1" applyAlignment="1">
      <alignment horizontal="center" vertical="center" wrapText="1"/>
    </xf>
    <xf numFmtId="183" fontId="11" fillId="0" borderId="10" xfId="0" applyNumberFormat="1" applyFont="1" applyFill="1" applyBorder="1" applyAlignment="1">
      <alignment horizontal="center" vertical="center" wrapText="1"/>
    </xf>
    <xf numFmtId="0" fontId="11" fillId="0" borderId="78" xfId="0" applyFont="1" applyFill="1" applyBorder="1" applyAlignment="1">
      <alignment horizontal="center" vertical="center" wrapText="1"/>
    </xf>
    <xf numFmtId="0" fontId="11" fillId="0" borderId="39" xfId="0" applyFont="1" applyFill="1" applyBorder="1" applyAlignment="1">
      <alignment horizontal="left" vertical="center" wrapText="1"/>
    </xf>
    <xf numFmtId="185" fontId="11" fillId="0" borderId="81" xfId="0" applyNumberFormat="1" applyFont="1" applyFill="1" applyBorder="1" applyAlignment="1">
      <alignment horizontal="left" vertical="center" wrapText="1"/>
    </xf>
    <xf numFmtId="184" fontId="11" fillId="0" borderId="65" xfId="0" applyNumberFormat="1" applyFont="1" applyFill="1" applyBorder="1" applyAlignment="1">
      <alignment horizontal="center" vertical="center" wrapText="1"/>
    </xf>
    <xf numFmtId="184" fontId="11" fillId="0" borderId="39" xfId="0" applyNumberFormat="1" applyFont="1" applyFill="1" applyBorder="1" applyAlignment="1">
      <alignment horizontal="center" vertical="center" wrapText="1"/>
    </xf>
    <xf numFmtId="186" fontId="11" fillId="0" borderId="11" xfId="0" applyNumberFormat="1" applyFont="1" applyFill="1" applyBorder="1" applyAlignment="1">
      <alignment horizontal="center" vertical="center" wrapText="1"/>
    </xf>
    <xf numFmtId="0" fontId="11" fillId="0" borderId="24" xfId="0" applyFont="1" applyFill="1" applyBorder="1" applyAlignment="1">
      <alignment horizontal="center" vertical="center" wrapText="1"/>
    </xf>
    <xf numFmtId="181" fontId="11" fillId="0" borderId="28" xfId="0" applyNumberFormat="1" applyFont="1" applyFill="1" applyBorder="1" applyAlignment="1">
      <alignment horizontal="center" vertical="center" wrapText="1"/>
    </xf>
    <xf numFmtId="31" fontId="11" fillId="0" borderId="2" xfId="0" applyNumberFormat="1" applyFont="1" applyFill="1" applyBorder="1" applyAlignment="1">
      <alignment horizontal="left" vertical="center" wrapText="1"/>
    </xf>
    <xf numFmtId="0" fontId="11" fillId="0" borderId="0" xfId="0" applyFont="1" applyFill="1" applyBorder="1" applyAlignment="1">
      <alignment vertical="top" wrapText="1"/>
    </xf>
    <xf numFmtId="0" fontId="11" fillId="0" borderId="2" xfId="0" applyFont="1" applyFill="1" applyBorder="1" applyAlignment="1">
      <alignment vertical="top" wrapText="1"/>
    </xf>
    <xf numFmtId="0" fontId="11" fillId="0" borderId="1" xfId="0" applyFont="1" applyFill="1" applyBorder="1" applyAlignment="1">
      <alignment horizontal="left" vertical="top" wrapText="1"/>
    </xf>
    <xf numFmtId="0" fontId="10" fillId="0" borderId="0" xfId="0" applyFont="1" applyFill="1" applyAlignment="1">
      <alignment horizontal="center" vertical="top" wrapText="1"/>
    </xf>
    <xf numFmtId="31" fontId="9" fillId="0" borderId="28" xfId="0" applyNumberFormat="1" applyFont="1" applyFill="1" applyBorder="1" applyAlignment="1">
      <alignment vertical="top" wrapText="1"/>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left"/>
    </xf>
    <xf numFmtId="0" fontId="7" fillId="0" borderId="48"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7" fillId="0" borderId="45" xfId="0" applyFont="1" applyFill="1" applyBorder="1" applyAlignment="1">
      <alignment horizontal="center" vertical="center" wrapText="1"/>
    </xf>
    <xf numFmtId="0" fontId="7" fillId="0" borderId="47" xfId="0" applyFont="1" applyFill="1" applyBorder="1" applyAlignment="1">
      <alignment horizontal="center" vertical="center" wrapText="1"/>
    </xf>
    <xf numFmtId="0" fontId="7" fillId="0" borderId="52" xfId="0" applyFont="1" applyFill="1" applyBorder="1" applyAlignment="1">
      <alignment horizontal="center" vertical="center" wrapText="1"/>
    </xf>
    <xf numFmtId="0" fontId="7" fillId="0" borderId="58" xfId="0" applyFont="1" applyFill="1" applyBorder="1" applyAlignment="1">
      <alignment horizontal="center" vertical="center" wrapText="1"/>
    </xf>
    <xf numFmtId="0" fontId="7" fillId="0" borderId="44" xfId="0" applyFont="1" applyFill="1" applyBorder="1" applyAlignment="1">
      <alignment horizontal="center" vertical="center" wrapText="1"/>
    </xf>
    <xf numFmtId="49" fontId="7" fillId="0" borderId="22" xfId="0" applyNumberFormat="1" applyFont="1" applyFill="1" applyBorder="1" applyAlignment="1">
      <alignment horizontal="center" vertical="center" wrapText="1"/>
    </xf>
    <xf numFmtId="49" fontId="7" fillId="0" borderId="14" xfId="0" applyNumberFormat="1" applyFont="1" applyFill="1" applyBorder="1" applyAlignment="1">
      <alignment horizontal="center" vertical="center" wrapText="1"/>
    </xf>
    <xf numFmtId="0" fontId="7" fillId="0" borderId="50" xfId="0" applyFont="1" applyFill="1" applyBorder="1" applyAlignment="1">
      <alignment horizontal="center" vertical="center" wrapText="1"/>
    </xf>
    <xf numFmtId="0" fontId="7" fillId="0" borderId="51" xfId="0" applyFont="1" applyFill="1" applyBorder="1" applyAlignment="1">
      <alignment horizontal="center" vertical="center" wrapText="1"/>
    </xf>
    <xf numFmtId="0" fontId="0" fillId="0" borderId="48" xfId="0" applyFont="1" applyFill="1" applyBorder="1" applyAlignment="1">
      <alignment horizontal="center" vertical="center" wrapText="1"/>
    </xf>
    <xf numFmtId="0" fontId="0" fillId="0" borderId="49" xfId="0" applyFont="1" applyFill="1" applyBorder="1" applyAlignment="1">
      <alignment horizontal="center" vertical="center" wrapText="1"/>
    </xf>
    <xf numFmtId="49" fontId="0" fillId="0" borderId="22" xfId="0" applyNumberFormat="1" applyFont="1" applyFill="1" applyBorder="1" applyAlignment="1">
      <alignment horizontal="center" vertical="center" wrapText="1"/>
    </xf>
    <xf numFmtId="49" fontId="0" fillId="0" borderId="14" xfId="0" applyNumberFormat="1" applyFont="1" applyFill="1" applyBorder="1" applyAlignment="1">
      <alignment horizontal="center" vertical="center" wrapText="1"/>
    </xf>
    <xf numFmtId="0" fontId="0" fillId="0" borderId="50" xfId="0" applyFont="1" applyFill="1" applyBorder="1" applyAlignment="1">
      <alignment horizontal="center" vertical="center" wrapText="1"/>
    </xf>
    <xf numFmtId="0" fontId="0" fillId="0" borderId="51" xfId="0" applyFont="1" applyFill="1" applyBorder="1" applyAlignment="1">
      <alignment horizontal="center" vertical="center" wrapText="1"/>
    </xf>
    <xf numFmtId="0" fontId="0" fillId="0" borderId="52" xfId="0" applyFont="1" applyFill="1" applyBorder="1" applyAlignment="1">
      <alignment horizontal="center" vertical="center" wrapText="1"/>
    </xf>
    <xf numFmtId="0" fontId="0" fillId="0" borderId="87" xfId="0" applyFont="1" applyFill="1" applyBorder="1" applyAlignment="1">
      <alignment horizontal="center" vertical="center" wrapText="1"/>
    </xf>
    <xf numFmtId="0" fontId="0" fillId="0" borderId="88"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44"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47" xfId="0" applyFont="1" applyFill="1" applyBorder="1" applyAlignment="1">
      <alignment horizontal="center" vertical="center" wrapText="1"/>
    </xf>
    <xf numFmtId="0" fontId="5" fillId="0" borderId="78" xfId="0" applyFont="1" applyBorder="1" applyAlignment="1">
      <alignment horizontal="center" vertical="center" wrapText="1"/>
    </xf>
    <xf numFmtId="0" fontId="5" fillId="0" borderId="89" xfId="0" applyFont="1" applyBorder="1" applyAlignment="1">
      <alignment horizontal="center" vertical="center" wrapText="1"/>
    </xf>
    <xf numFmtId="0" fontId="0" fillId="0" borderId="78" xfId="0" applyBorder="1" applyAlignment="1">
      <alignment horizontal="center"/>
    </xf>
    <xf numFmtId="0" fontId="0" fillId="0" borderId="89" xfId="0" applyBorder="1" applyAlignment="1">
      <alignment horizontal="center"/>
    </xf>
    <xf numFmtId="49" fontId="0" fillId="0" borderId="78" xfId="0" applyNumberFormat="1" applyBorder="1" applyAlignment="1">
      <alignment horizontal="center"/>
    </xf>
    <xf numFmtId="49" fontId="0" fillId="0" borderId="89" xfId="0" applyNumberFormat="1" applyBorder="1" applyAlignment="1">
      <alignment horizontal="center"/>
    </xf>
    <xf numFmtId="179" fontId="0" fillId="0" borderId="78" xfId="0" applyNumberFormat="1" applyBorder="1" applyAlignment="1">
      <alignment horizontal="center"/>
    </xf>
    <xf numFmtId="179" fontId="0" fillId="0" borderId="89" xfId="0" applyNumberFormat="1" applyBorder="1" applyAlignment="1">
      <alignment horizontal="center"/>
    </xf>
    <xf numFmtId="2" fontId="0" fillId="0" borderId="78" xfId="0" applyNumberFormat="1" applyBorder="1" applyAlignment="1">
      <alignment horizontal="center"/>
    </xf>
    <xf numFmtId="2" fontId="0" fillId="0" borderId="89" xfId="0" applyNumberFormat="1" applyBorder="1" applyAlignment="1">
      <alignment horizontal="center"/>
    </xf>
  </cellXfs>
  <cellStyles count="3">
    <cellStyle name="パーセント" xfId="2" builtinId="5"/>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suda%20mahiro\Desktop\&#12304;&#38543;&#26178;&#12288;&#12288;&#26356;&#26032;&#12305;2023&#24180;&#37117;&#36947;&#24220;&#30476;&#12539;&#25919;&#20196;&#24066;&#31561;&#20154;&#20107;&#22996;&#21729;&#20250;&#21223;&#21578;&#12539;&#22577;&#21578;&#12398;&#27010;&#35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都道府県"/>
      <sheetName val="２．政令市"/>
      <sheetName val="作業中"/>
    </sheetNames>
    <sheetDataSet>
      <sheetData sheetId="0">
        <row r="4">
          <cell r="D4">
            <v>368727</v>
          </cell>
          <cell r="E4">
            <v>368727</v>
          </cell>
          <cell r="F4">
            <v>3664</v>
          </cell>
          <cell r="H4">
            <v>3664</v>
          </cell>
          <cell r="L4">
            <v>4.4800000000000004</v>
          </cell>
          <cell r="M4">
            <v>4.4000000000000004</v>
          </cell>
          <cell r="P4">
            <v>4.5</v>
          </cell>
          <cell r="Q4">
            <v>0.1</v>
          </cell>
        </row>
        <row r="5">
          <cell r="D5">
            <v>344041</v>
          </cell>
          <cell r="E5">
            <v>344041</v>
          </cell>
          <cell r="F5">
            <v>3907</v>
          </cell>
          <cell r="H5">
            <v>3907</v>
          </cell>
          <cell r="L5">
            <v>4.3899999999999997</v>
          </cell>
          <cell r="M5">
            <v>4.3</v>
          </cell>
          <cell r="P5">
            <v>4.4000000000000004</v>
          </cell>
          <cell r="Q5">
            <v>0.1</v>
          </cell>
        </row>
        <row r="6">
          <cell r="P6"/>
        </row>
        <row r="7">
          <cell r="D7">
            <v>361168</v>
          </cell>
          <cell r="E7">
            <v>361168</v>
          </cell>
          <cell r="F7">
            <v>3756</v>
          </cell>
          <cell r="H7">
            <v>3756</v>
          </cell>
          <cell r="L7">
            <v>4.49</v>
          </cell>
          <cell r="M7">
            <v>4.4000000000000004</v>
          </cell>
          <cell r="P7">
            <v>4.5</v>
          </cell>
          <cell r="Q7">
            <v>0.1</v>
          </cell>
        </row>
        <row r="8">
          <cell r="D8">
            <v>364865</v>
          </cell>
          <cell r="E8">
            <v>364865</v>
          </cell>
          <cell r="F8">
            <v>3794</v>
          </cell>
          <cell r="H8">
            <v>3794</v>
          </cell>
          <cell r="L8">
            <v>4.43</v>
          </cell>
          <cell r="M8">
            <v>4.3</v>
          </cell>
          <cell r="P8">
            <v>4.45</v>
          </cell>
          <cell r="Q8">
            <v>0.15</v>
          </cell>
        </row>
        <row r="9">
          <cell r="D9">
            <v>361760</v>
          </cell>
          <cell r="E9">
            <v>361760</v>
          </cell>
          <cell r="F9">
            <v>3264</v>
          </cell>
          <cell r="H9">
            <v>3264</v>
          </cell>
          <cell r="L9">
            <v>4.4400000000000004</v>
          </cell>
          <cell r="M9">
            <v>4.3499999999999996</v>
          </cell>
          <cell r="P9">
            <v>4.45</v>
          </cell>
          <cell r="Q9">
            <v>0.1</v>
          </cell>
        </row>
        <row r="10">
          <cell r="D10">
            <v>367099</v>
          </cell>
          <cell r="E10">
            <v>367099</v>
          </cell>
          <cell r="F10">
            <v>3234</v>
          </cell>
          <cell r="H10">
            <v>3234</v>
          </cell>
          <cell r="L10">
            <v>4.3499999999999996</v>
          </cell>
          <cell r="M10">
            <v>4.46</v>
          </cell>
          <cell r="P10">
            <v>4.45</v>
          </cell>
          <cell r="Q10">
            <v>0.1</v>
          </cell>
        </row>
        <row r="11">
          <cell r="P11"/>
        </row>
        <row r="12">
          <cell r="D12">
            <v>368270</v>
          </cell>
          <cell r="E12">
            <v>368270</v>
          </cell>
          <cell r="F12">
            <v>2932</v>
          </cell>
          <cell r="H12">
            <v>2932</v>
          </cell>
          <cell r="L12">
            <v>4.49</v>
          </cell>
          <cell r="M12">
            <v>4.4000000000000004</v>
          </cell>
          <cell r="P12">
            <v>4.5</v>
          </cell>
          <cell r="Q12">
            <v>0.1</v>
          </cell>
        </row>
        <row r="13">
          <cell r="D13">
            <v>361943</v>
          </cell>
          <cell r="E13">
            <v>361943</v>
          </cell>
          <cell r="F13">
            <v>3169</v>
          </cell>
          <cell r="H13">
            <v>3169</v>
          </cell>
          <cell r="L13">
            <v>4.5</v>
          </cell>
          <cell r="M13">
            <v>4.4000000000000004</v>
          </cell>
          <cell r="P13">
            <v>4.5</v>
          </cell>
          <cell r="Q13">
            <v>0.1</v>
          </cell>
        </row>
        <row r="14">
          <cell r="D14">
            <v>374214</v>
          </cell>
          <cell r="E14">
            <v>374214</v>
          </cell>
          <cell r="F14">
            <v>3377</v>
          </cell>
          <cell r="H14">
            <v>3377</v>
          </cell>
          <cell r="L14">
            <v>4.51</v>
          </cell>
          <cell r="M14">
            <v>4.4000000000000004</v>
          </cell>
          <cell r="P14">
            <v>4.5</v>
          </cell>
          <cell r="Q14">
            <v>0.1</v>
          </cell>
        </row>
        <row r="15">
          <cell r="P15"/>
        </row>
        <row r="16">
          <cell r="P16"/>
        </row>
        <row r="17">
          <cell r="D17">
            <v>361020</v>
          </cell>
          <cell r="E17">
            <v>361020</v>
          </cell>
          <cell r="F17">
            <v>4310</v>
          </cell>
          <cell r="H17">
            <v>4310</v>
          </cell>
          <cell r="L17">
            <v>4.49</v>
          </cell>
          <cell r="M17">
            <v>4.4000000000000004</v>
          </cell>
          <cell r="P17">
            <v>4.5</v>
          </cell>
          <cell r="Q17">
            <v>0.1</v>
          </cell>
        </row>
        <row r="18">
          <cell r="D18">
            <v>390590</v>
          </cell>
          <cell r="E18">
            <v>390590</v>
          </cell>
          <cell r="F18">
            <v>3786</v>
          </cell>
          <cell r="H18">
            <v>3786</v>
          </cell>
          <cell r="L18">
            <v>4.5</v>
          </cell>
          <cell r="M18">
            <v>4.4000000000000004</v>
          </cell>
          <cell r="P18">
            <v>4.5</v>
          </cell>
          <cell r="Q18">
            <v>0.1</v>
          </cell>
        </row>
        <row r="19">
          <cell r="P19"/>
        </row>
        <row r="20">
          <cell r="P20"/>
        </row>
        <row r="21">
          <cell r="D21">
            <v>358819</v>
          </cell>
          <cell r="E21">
            <v>358819</v>
          </cell>
          <cell r="F21">
            <v>3646</v>
          </cell>
          <cell r="H21">
            <v>3646</v>
          </cell>
          <cell r="L21">
            <v>4.4800000000000004</v>
          </cell>
          <cell r="M21">
            <v>4.4000000000000004</v>
          </cell>
          <cell r="P21">
            <v>4.5</v>
          </cell>
          <cell r="Q21">
            <v>0.1</v>
          </cell>
        </row>
        <row r="22">
          <cell r="P22"/>
        </row>
        <row r="23">
          <cell r="D23">
            <v>356071</v>
          </cell>
          <cell r="E23">
            <v>356071</v>
          </cell>
          <cell r="F23">
            <v>3149</v>
          </cell>
          <cell r="H23">
            <v>3149</v>
          </cell>
          <cell r="L23">
            <v>4.4800000000000004</v>
          </cell>
          <cell r="M23">
            <v>4.4000000000000004</v>
          </cell>
          <cell r="P23">
            <v>4.5</v>
          </cell>
          <cell r="Q23">
            <v>0.1</v>
          </cell>
        </row>
        <row r="24">
          <cell r="P24"/>
        </row>
        <row r="25">
          <cell r="D25">
            <v>378259</v>
          </cell>
          <cell r="E25">
            <v>378259</v>
          </cell>
          <cell r="F25">
            <v>3988</v>
          </cell>
          <cell r="H25">
            <v>3988</v>
          </cell>
          <cell r="L25">
            <v>4.5</v>
          </cell>
          <cell r="M25">
            <v>4.4000000000000004</v>
          </cell>
          <cell r="P25">
            <v>4.5</v>
          </cell>
          <cell r="Q25">
            <v>0.1</v>
          </cell>
        </row>
        <row r="26">
          <cell r="D26">
            <v>368059</v>
          </cell>
          <cell r="E26">
            <v>368059</v>
          </cell>
          <cell r="F26">
            <v>3531</v>
          </cell>
          <cell r="H26">
            <v>3531</v>
          </cell>
          <cell r="L26">
            <v>4.51</v>
          </cell>
          <cell r="M26">
            <v>4.4000000000000004</v>
          </cell>
          <cell r="P26">
            <v>4.5</v>
          </cell>
          <cell r="Q26">
            <v>0.1</v>
          </cell>
        </row>
        <row r="27">
          <cell r="P27"/>
        </row>
        <row r="28">
          <cell r="P28"/>
        </row>
        <row r="29">
          <cell r="P29"/>
        </row>
        <row r="30">
          <cell r="D30">
            <v>362644</v>
          </cell>
          <cell r="E30">
            <v>362644</v>
          </cell>
          <cell r="F30">
            <v>3722</v>
          </cell>
          <cell r="H30">
            <v>3722</v>
          </cell>
          <cell r="L30">
            <v>4.4800000000000004</v>
          </cell>
          <cell r="M30">
            <v>4.3499999999999996</v>
          </cell>
          <cell r="P30">
            <v>4.5</v>
          </cell>
          <cell r="Q30">
            <v>0.15</v>
          </cell>
        </row>
        <row r="31">
          <cell r="D31">
            <v>366835</v>
          </cell>
          <cell r="E31">
            <v>366835</v>
          </cell>
          <cell r="F31">
            <v>3362</v>
          </cell>
          <cell r="H31">
            <v>3362</v>
          </cell>
          <cell r="L31">
            <v>4.4800000000000004</v>
          </cell>
          <cell r="M31">
            <v>4.4000000000000004</v>
          </cell>
          <cell r="P31">
            <v>4.5</v>
          </cell>
          <cell r="Q31">
            <v>0.1</v>
          </cell>
        </row>
        <row r="32">
          <cell r="D32">
            <v>371215</v>
          </cell>
          <cell r="E32">
            <v>371215</v>
          </cell>
          <cell r="F32">
            <v>4491</v>
          </cell>
          <cell r="H32">
            <v>4491</v>
          </cell>
          <cell r="L32">
            <v>4.5199999999999996</v>
          </cell>
          <cell r="M32">
            <v>4.4000000000000004</v>
          </cell>
          <cell r="P32">
            <v>4.5</v>
          </cell>
          <cell r="Q32">
            <v>0.1</v>
          </cell>
        </row>
        <row r="33">
          <cell r="D33" t="str">
            <v>【減額前】384,335円
【減額後】
383,225円</v>
          </cell>
          <cell r="E33">
            <v>384335</v>
          </cell>
          <cell r="F33" t="str">
            <v xml:space="preserve">3,654円
</v>
          </cell>
          <cell r="H33">
            <v>3654</v>
          </cell>
          <cell r="L33">
            <v>4.49</v>
          </cell>
          <cell r="M33">
            <v>4.4000000000000004</v>
          </cell>
          <cell r="P33">
            <v>4.5</v>
          </cell>
          <cell r="Q33">
            <v>0.1</v>
          </cell>
        </row>
        <row r="34">
          <cell r="D34">
            <v>369926</v>
          </cell>
          <cell r="E34">
            <v>369926</v>
          </cell>
          <cell r="F34">
            <v>2782</v>
          </cell>
          <cell r="H34">
            <v>2782</v>
          </cell>
          <cell r="L34">
            <v>4.4800000000000004</v>
          </cell>
          <cell r="M34">
            <v>4.4000000000000004</v>
          </cell>
          <cell r="P34">
            <v>4.5</v>
          </cell>
          <cell r="Q34">
            <v>0.1</v>
          </cell>
        </row>
        <row r="35">
          <cell r="D35">
            <v>377422</v>
          </cell>
          <cell r="E35">
            <v>377422</v>
          </cell>
          <cell r="F35">
            <v>3711</v>
          </cell>
          <cell r="H35">
            <v>3711</v>
          </cell>
          <cell r="L35">
            <v>4.51</v>
          </cell>
          <cell r="M35">
            <v>4.4000000000000004</v>
          </cell>
          <cell r="P35">
            <v>4.5</v>
          </cell>
          <cell r="Q35">
            <v>0.1</v>
          </cell>
        </row>
        <row r="36">
          <cell r="D36">
            <v>345428</v>
          </cell>
          <cell r="E36">
            <v>345428</v>
          </cell>
          <cell r="F36">
            <v>2996</v>
          </cell>
          <cell r="H36">
            <v>2996</v>
          </cell>
          <cell r="L36">
            <v>4.18</v>
          </cell>
          <cell r="M36">
            <v>4.0999999999999996</v>
          </cell>
          <cell r="P36">
            <v>4.2</v>
          </cell>
          <cell r="Q36">
            <v>0.1</v>
          </cell>
        </row>
        <row r="37">
          <cell r="D37">
            <v>350571</v>
          </cell>
          <cell r="E37">
            <v>350571</v>
          </cell>
          <cell r="F37">
            <v>3618</v>
          </cell>
          <cell r="H37">
            <v>3618</v>
          </cell>
          <cell r="L37">
            <v>4.29</v>
          </cell>
          <cell r="M37">
            <v>4.1500000000000004</v>
          </cell>
          <cell r="P37">
            <v>4.3</v>
          </cell>
          <cell r="Q37">
            <v>0.15</v>
          </cell>
        </row>
        <row r="38">
          <cell r="P38"/>
        </row>
        <row r="39">
          <cell r="D39">
            <v>360942</v>
          </cell>
          <cell r="E39">
            <v>360942</v>
          </cell>
          <cell r="F39">
            <v>3056</v>
          </cell>
          <cell r="H39">
            <v>3056</v>
          </cell>
          <cell r="L39">
            <v>4.49</v>
          </cell>
          <cell r="M39">
            <v>4.4000000000000004</v>
          </cell>
          <cell r="P39">
            <v>4.5</v>
          </cell>
          <cell r="Q39">
            <v>0.1</v>
          </cell>
        </row>
        <row r="40">
          <cell r="D40">
            <v>359027</v>
          </cell>
          <cell r="E40">
            <v>359027</v>
          </cell>
          <cell r="F40">
            <v>3204</v>
          </cell>
          <cell r="H40">
            <v>3204</v>
          </cell>
          <cell r="L40">
            <v>4.51</v>
          </cell>
          <cell r="M40">
            <v>4.4000000000000004</v>
          </cell>
          <cell r="P40">
            <v>4.5</v>
          </cell>
          <cell r="Q40">
            <v>0.1</v>
          </cell>
        </row>
        <row r="41">
          <cell r="D41">
            <v>351166</v>
          </cell>
          <cell r="E41">
            <v>351166</v>
          </cell>
          <cell r="F41">
            <v>3799</v>
          </cell>
          <cell r="H41">
            <v>3799</v>
          </cell>
          <cell r="L41">
            <v>4.4800000000000004</v>
          </cell>
          <cell r="M41">
            <v>4.4000000000000004</v>
          </cell>
          <cell r="P41">
            <v>4.5</v>
          </cell>
          <cell r="Q41">
            <v>0.1</v>
          </cell>
        </row>
        <row r="42">
          <cell r="P42"/>
        </row>
        <row r="43">
          <cell r="D43">
            <v>364055</v>
          </cell>
          <cell r="E43">
            <v>364055</v>
          </cell>
          <cell r="F43">
            <v>3956</v>
          </cell>
          <cell r="H43">
            <v>3956</v>
          </cell>
          <cell r="L43">
            <v>4.5</v>
          </cell>
          <cell r="M43">
            <v>4.4000000000000004</v>
          </cell>
          <cell r="P43">
            <v>4.5</v>
          </cell>
          <cell r="Q43">
            <v>0.1</v>
          </cell>
        </row>
        <row r="44">
          <cell r="P44"/>
        </row>
        <row r="45">
          <cell r="D45">
            <v>362338</v>
          </cell>
          <cell r="E45">
            <v>362338</v>
          </cell>
          <cell r="F45">
            <v>3603</v>
          </cell>
          <cell r="H45">
            <v>3603</v>
          </cell>
          <cell r="L45">
            <v>4.49</v>
          </cell>
          <cell r="M45">
            <v>4.4000000000000004</v>
          </cell>
          <cell r="P45">
            <v>4.5</v>
          </cell>
          <cell r="Q45">
            <v>0.1</v>
          </cell>
        </row>
        <row r="46">
          <cell r="D46">
            <v>350222</v>
          </cell>
          <cell r="E46">
            <v>350222</v>
          </cell>
          <cell r="F46">
            <v>3914</v>
          </cell>
          <cell r="H46">
            <v>3914</v>
          </cell>
          <cell r="L46">
            <v>4.4800000000000004</v>
          </cell>
          <cell r="M46">
            <v>4.4000000000000004</v>
          </cell>
          <cell r="P46">
            <v>4.5</v>
          </cell>
          <cell r="Q46">
            <v>0.1</v>
          </cell>
        </row>
        <row r="47">
          <cell r="D47">
            <v>347677</v>
          </cell>
          <cell r="E47">
            <v>347677</v>
          </cell>
          <cell r="F47">
            <v>3528</v>
          </cell>
          <cell r="H47">
            <v>3528</v>
          </cell>
          <cell r="L47">
            <v>4.4800000000000004</v>
          </cell>
          <cell r="M47">
            <v>4.4000000000000004</v>
          </cell>
          <cell r="P47">
            <v>4.5</v>
          </cell>
          <cell r="Q47">
            <v>0.1</v>
          </cell>
        </row>
        <row r="48">
          <cell r="D48">
            <v>359076</v>
          </cell>
          <cell r="E48">
            <v>359076</v>
          </cell>
          <cell r="F48">
            <v>3162</v>
          </cell>
          <cell r="H48">
            <v>3162</v>
          </cell>
          <cell r="L48">
            <v>4.51</v>
          </cell>
          <cell r="M48">
            <v>4.4000000000000004</v>
          </cell>
          <cell r="P48">
            <v>4.5</v>
          </cell>
          <cell r="Q48">
            <v>0.1</v>
          </cell>
        </row>
        <row r="49">
          <cell r="D49">
            <v>354014</v>
          </cell>
          <cell r="E49">
            <v>354014</v>
          </cell>
          <cell r="F49">
            <v>3621</v>
          </cell>
          <cell r="H49">
            <v>3621</v>
          </cell>
          <cell r="L49">
            <v>4.4800000000000004</v>
          </cell>
          <cell r="M49">
            <v>4.4000000000000004</v>
          </cell>
          <cell r="P49">
            <v>4.5</v>
          </cell>
          <cell r="Q49">
            <v>0.1</v>
          </cell>
        </row>
        <row r="50">
          <cell r="P50"/>
        </row>
      </sheetData>
      <sheetData sheetId="1">
        <row r="4">
          <cell r="D4">
            <v>350668</v>
          </cell>
          <cell r="E4">
            <v>350668</v>
          </cell>
          <cell r="F4">
            <v>3490</v>
          </cell>
          <cell r="H4">
            <v>3490</v>
          </cell>
          <cell r="L4">
            <v>4.4800000000000004</v>
          </cell>
          <cell r="M4" t="str">
            <v>4.40月</v>
          </cell>
          <cell r="P4">
            <v>4.5</v>
          </cell>
          <cell r="Q4">
            <v>0.1</v>
          </cell>
          <cell r="S4" t="str">
            <v>再任用職員
2.30月→2.35月（0.05月）</v>
          </cell>
        </row>
        <row r="5">
          <cell r="H5"/>
        </row>
        <row r="6">
          <cell r="D6">
            <v>368753</v>
          </cell>
          <cell r="E6">
            <v>368753</v>
          </cell>
          <cell r="F6">
            <v>2059</v>
          </cell>
          <cell r="H6">
            <v>2059</v>
          </cell>
          <cell r="L6">
            <v>4.5</v>
          </cell>
          <cell r="M6">
            <v>4.4000000000000004</v>
          </cell>
          <cell r="P6">
            <v>4.5</v>
          </cell>
          <cell r="Q6">
            <v>0.1</v>
          </cell>
          <cell r="S6" t="str">
            <v>再任用職員
2.30月→2.35月（0.05月）</v>
          </cell>
        </row>
        <row r="7">
          <cell r="D7">
            <v>401137</v>
          </cell>
          <cell r="E7">
            <v>401137</v>
          </cell>
          <cell r="F7">
            <v>3684</v>
          </cell>
          <cell r="H7">
            <v>3684</v>
          </cell>
          <cell r="L7" t="str">
            <v>4.48月</v>
          </cell>
          <cell r="M7" t="str">
            <v>4.40月</v>
          </cell>
          <cell r="P7">
            <v>4.5</v>
          </cell>
          <cell r="Q7">
            <v>0.1</v>
          </cell>
          <cell r="S7" t="str">
            <v>再任用職員
2.30月→2.35月（0.05月）</v>
          </cell>
        </row>
        <row r="8">
          <cell r="D8">
            <v>379462</v>
          </cell>
          <cell r="E8">
            <v>379462</v>
          </cell>
          <cell r="F8">
            <v>3722</v>
          </cell>
          <cell r="H8">
            <v>3722</v>
          </cell>
          <cell r="L8">
            <v>4.6399999999999997</v>
          </cell>
          <cell r="M8">
            <v>4.55</v>
          </cell>
          <cell r="P8">
            <v>4.6500000000000004</v>
          </cell>
          <cell r="Q8">
            <v>0.1</v>
          </cell>
          <cell r="S8" t="str">
            <v>2.40月→2.45月（0.05月）</v>
          </cell>
        </row>
        <row r="9">
          <cell r="D9">
            <v>401524</v>
          </cell>
          <cell r="E9">
            <v>401524</v>
          </cell>
          <cell r="F9">
            <v>3719</v>
          </cell>
          <cell r="H9">
            <v>3719</v>
          </cell>
          <cell r="L9">
            <v>4.4800000000000004</v>
          </cell>
          <cell r="M9">
            <v>4.4000000000000004</v>
          </cell>
          <cell r="P9">
            <v>4.5</v>
          </cell>
          <cell r="Q9">
            <v>0.1</v>
          </cell>
          <cell r="S9" t="str">
            <v>2.30月→2.35月（0.05月）</v>
          </cell>
        </row>
        <row r="10">
          <cell r="D10">
            <v>386578</v>
          </cell>
          <cell r="E10">
            <v>386578</v>
          </cell>
          <cell r="F10">
            <v>4027</v>
          </cell>
          <cell r="H10">
            <v>4027</v>
          </cell>
          <cell r="L10">
            <v>4.5199999999999996</v>
          </cell>
          <cell r="M10">
            <v>4.4000000000000004</v>
          </cell>
          <cell r="P10">
            <v>4.5</v>
          </cell>
          <cell r="Q10">
            <v>0.1</v>
          </cell>
          <cell r="S10" t="str">
            <v>2.35月→2.40月（0.05月）</v>
          </cell>
        </row>
        <row r="11">
          <cell r="D11">
            <v>411332</v>
          </cell>
          <cell r="E11">
            <v>411332</v>
          </cell>
          <cell r="F11">
            <v>3997</v>
          </cell>
          <cell r="H11">
            <v>3997</v>
          </cell>
          <cell r="L11">
            <v>4.5</v>
          </cell>
          <cell r="M11">
            <v>4.4000000000000004</v>
          </cell>
          <cell r="P11">
            <v>4.5</v>
          </cell>
          <cell r="Q11">
            <v>0.1</v>
          </cell>
          <cell r="S11" t="str">
            <v>2.30月→2.35月（0.05月）</v>
          </cell>
        </row>
        <row r="12">
          <cell r="D12">
            <v>374492</v>
          </cell>
          <cell r="E12">
            <v>374492</v>
          </cell>
          <cell r="F12">
            <v>3609</v>
          </cell>
          <cell r="H12">
            <v>3609</v>
          </cell>
          <cell r="L12">
            <v>4.5</v>
          </cell>
          <cell r="M12">
            <v>4.4000000000000004</v>
          </cell>
          <cell r="P12">
            <v>4.5</v>
          </cell>
          <cell r="Q12">
            <v>0.1</v>
          </cell>
          <cell r="S12" t="str">
            <v>2.30月→2.35月（0.05月）</v>
          </cell>
        </row>
        <row r="13">
          <cell r="D13">
            <v>373272</v>
          </cell>
          <cell r="E13">
            <v>373272</v>
          </cell>
          <cell r="F13">
            <v>3772</v>
          </cell>
          <cell r="H13">
            <v>3772</v>
          </cell>
          <cell r="L13">
            <v>4.5</v>
          </cell>
          <cell r="M13">
            <v>4.4000000000000004</v>
          </cell>
          <cell r="P13">
            <v>4.5</v>
          </cell>
          <cell r="Q13">
            <v>0.1</v>
          </cell>
        </row>
        <row r="14">
          <cell r="D14">
            <v>370932</v>
          </cell>
          <cell r="E14">
            <v>370932</v>
          </cell>
          <cell r="F14">
            <v>2949</v>
          </cell>
          <cell r="H14">
            <v>2949</v>
          </cell>
          <cell r="L14">
            <v>4.51</v>
          </cell>
          <cell r="M14">
            <v>4.4000000000000004</v>
          </cell>
          <cell r="P14">
            <v>4.5</v>
          </cell>
          <cell r="Q14">
            <v>0.1</v>
          </cell>
          <cell r="S14" t="str">
            <v>2.30月→2.35月（0.05月）</v>
          </cell>
        </row>
        <row r="15">
          <cell r="D15">
            <v>386945</v>
          </cell>
          <cell r="E15">
            <v>386945</v>
          </cell>
          <cell r="F15">
            <v>4102</v>
          </cell>
          <cell r="H15">
            <v>4102</v>
          </cell>
          <cell r="L15">
            <v>4.49</v>
          </cell>
          <cell r="M15">
            <v>4.4000000000000004</v>
          </cell>
          <cell r="P15">
            <v>4.5</v>
          </cell>
          <cell r="Q15">
            <v>0.1</v>
          </cell>
        </row>
        <row r="16">
          <cell r="D16">
            <v>394961</v>
          </cell>
          <cell r="E16">
            <v>394961</v>
          </cell>
          <cell r="F16">
            <v>3770</v>
          </cell>
          <cell r="H16">
            <v>3770</v>
          </cell>
          <cell r="L16">
            <v>4.51</v>
          </cell>
          <cell r="M16">
            <v>4.4000000000000004</v>
          </cell>
          <cell r="P16">
            <v>4.5</v>
          </cell>
          <cell r="Q16">
            <v>0.1</v>
          </cell>
        </row>
        <row r="17">
          <cell r="D17">
            <v>396309</v>
          </cell>
          <cell r="E17">
            <v>396309</v>
          </cell>
          <cell r="F17">
            <v>3782</v>
          </cell>
          <cell r="H17">
            <v>3782</v>
          </cell>
          <cell r="L17">
            <v>4.51</v>
          </cell>
          <cell r="M17">
            <v>4.4000000000000004</v>
          </cell>
          <cell r="P17">
            <v>4.5</v>
          </cell>
          <cell r="Q17">
            <v>0.1</v>
          </cell>
          <cell r="S17" t="str">
            <v>2.30月→2.35月（0.05月）</v>
          </cell>
        </row>
        <row r="18">
          <cell r="D18">
            <v>390293</v>
          </cell>
          <cell r="E18">
            <v>390293</v>
          </cell>
          <cell r="F18">
            <v>3925</v>
          </cell>
          <cell r="H18">
            <v>3925</v>
          </cell>
          <cell r="L18">
            <v>4.49</v>
          </cell>
          <cell r="M18">
            <v>4.4000000000000004</v>
          </cell>
          <cell r="P18">
            <v>4.5</v>
          </cell>
          <cell r="Q18">
            <v>0.1</v>
          </cell>
          <cell r="S18" t="str">
            <v>2.30月→2.35月（0.05月）</v>
          </cell>
        </row>
        <row r="19">
          <cell r="D19">
            <v>399066</v>
          </cell>
          <cell r="E19">
            <v>399066</v>
          </cell>
          <cell r="F19">
            <v>3694</v>
          </cell>
          <cell r="H19">
            <v>3694</v>
          </cell>
          <cell r="L19">
            <v>4.5</v>
          </cell>
          <cell r="M19">
            <v>4.4000000000000004</v>
          </cell>
          <cell r="P19">
            <v>4.5</v>
          </cell>
          <cell r="Q19">
            <v>0.1</v>
          </cell>
        </row>
        <row r="20">
          <cell r="D20">
            <v>390754</v>
          </cell>
          <cell r="E20">
            <v>390754</v>
          </cell>
          <cell r="F20">
            <v>3659</v>
          </cell>
          <cell r="H20">
            <v>3659</v>
          </cell>
          <cell r="L20">
            <v>4.49</v>
          </cell>
          <cell r="M20">
            <v>4.4000000000000004</v>
          </cell>
          <cell r="P20">
            <v>4.5</v>
          </cell>
          <cell r="Q20">
            <v>0.1</v>
          </cell>
          <cell r="S20" t="str">
            <v>2.30月→2.35月（0.05月）</v>
          </cell>
        </row>
        <row r="21">
          <cell r="D21">
            <v>374181</v>
          </cell>
          <cell r="E21">
            <v>374181</v>
          </cell>
          <cell r="F21">
            <v>3419</v>
          </cell>
          <cell r="H21">
            <v>3419</v>
          </cell>
          <cell r="L21">
            <v>4.4800000000000004</v>
          </cell>
          <cell r="M21">
            <v>4.4000000000000004</v>
          </cell>
          <cell r="P21">
            <v>4.5</v>
          </cell>
          <cell r="Q21">
            <v>0.1</v>
          </cell>
        </row>
        <row r="22">
          <cell r="D22">
            <v>394787</v>
          </cell>
          <cell r="E22">
            <v>394787</v>
          </cell>
          <cell r="F22">
            <v>3670</v>
          </cell>
          <cell r="H22">
            <v>3670</v>
          </cell>
          <cell r="L22">
            <v>4.49</v>
          </cell>
          <cell r="M22">
            <v>4.4000000000000004</v>
          </cell>
        </row>
        <row r="23">
          <cell r="D23">
            <v>379700</v>
          </cell>
          <cell r="E23">
            <v>379700</v>
          </cell>
          <cell r="F23">
            <v>3188</v>
          </cell>
          <cell r="H23">
            <v>3188</v>
          </cell>
          <cell r="L23">
            <v>4.51</v>
          </cell>
          <cell r="M23">
            <v>4.4000000000000004</v>
          </cell>
          <cell r="P23">
            <v>4.5</v>
          </cell>
          <cell r="Q23">
            <v>0.1</v>
          </cell>
          <cell r="S23" t="str">
            <v>2.30月→2.35月（0.05月）</v>
          </cell>
        </row>
        <row r="24">
          <cell r="D24">
            <v>354894</v>
          </cell>
          <cell r="E24">
            <v>354894</v>
          </cell>
          <cell r="F24">
            <v>3434</v>
          </cell>
          <cell r="H24">
            <v>3434</v>
          </cell>
          <cell r="L24">
            <v>4.4800000000000004</v>
          </cell>
          <cell r="M24">
            <v>4.4000000000000004</v>
          </cell>
          <cell r="P24">
            <v>4.5</v>
          </cell>
          <cell r="Q24">
            <v>0.1</v>
          </cell>
          <cell r="S24" t="str">
            <v>2.30月→2.35月（0.05月）</v>
          </cell>
        </row>
        <row r="25">
          <cell r="H25"/>
        </row>
        <row r="26">
          <cell r="H26"/>
        </row>
        <row r="27">
          <cell r="H27"/>
        </row>
      </sheetData>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51"/>
  <sheetViews>
    <sheetView tabSelected="1" view="pageBreakPreview" zoomScale="80" zoomScaleNormal="100" zoomScaleSheetLayoutView="80" workbookViewId="0">
      <selection activeCell="T5" sqref="T5"/>
    </sheetView>
  </sheetViews>
  <sheetFormatPr defaultColWidth="39.25" defaultRowHeight="5.65" customHeight="1" outlineLevelCol="1"/>
  <cols>
    <col min="1" max="1" width="9.75" style="29" customWidth="1"/>
    <col min="2" max="2" width="6.125" style="61" customWidth="1"/>
    <col min="3" max="3" width="9.875" style="29" customWidth="1"/>
    <col min="4" max="4" width="11.75" style="29" bestFit="1" customWidth="1"/>
    <col min="5" max="5" width="10" style="29" hidden="1" customWidth="1" outlineLevel="1"/>
    <col min="6" max="6" width="8.5" style="29" customWidth="1" collapsed="1"/>
    <col min="7" max="7" width="8" style="29" customWidth="1"/>
    <col min="8" max="8" width="9.125" style="29" hidden="1" customWidth="1" outlineLevel="1"/>
    <col min="9" max="9" width="5.625" style="60" customWidth="1" collapsed="1"/>
    <col min="10" max="10" width="16.25" style="60" customWidth="1"/>
    <col min="11" max="11" width="15.625" style="29" customWidth="1"/>
    <col min="12" max="12" width="7.5" style="29" customWidth="1"/>
    <col min="13" max="13" width="7.125" style="62" hidden="1" customWidth="1" outlineLevel="1"/>
    <col min="14" max="14" width="9.125" style="29" customWidth="1" collapsed="1"/>
    <col min="15" max="15" width="17.125" style="29" customWidth="1"/>
    <col min="16" max="16" width="11" style="63" hidden="1" customWidth="1" outlineLevel="1"/>
    <col min="17" max="17" width="10.875" style="64" hidden="1" customWidth="1" outlineLevel="1"/>
    <col min="18" max="18" width="10.875" style="60" hidden="1" customWidth="1" outlineLevel="1"/>
    <col min="19" max="19" width="26.625" style="60" bestFit="1" customWidth="1" collapsed="1"/>
    <col min="20" max="20" width="57" style="60" customWidth="1"/>
    <col min="21" max="21" width="24.625" style="60" customWidth="1"/>
    <col min="22" max="22" width="95" style="60" customWidth="1"/>
    <col min="23" max="23" width="66.625" style="60" customWidth="1"/>
    <col min="24" max="24" width="66.375" style="60" customWidth="1"/>
    <col min="25" max="25" width="45.625" style="60" customWidth="1"/>
    <col min="26" max="26" width="53" style="60" customWidth="1"/>
    <col min="27" max="27" width="49.125" style="65" customWidth="1"/>
    <col min="28" max="16384" width="39.25" style="29"/>
  </cols>
  <sheetData>
    <row r="1" spans="1:27" ht="27.75" customHeight="1">
      <c r="A1" s="307"/>
      <c r="B1" s="314" t="s">
        <v>4</v>
      </c>
      <c r="C1" s="316" t="s">
        <v>5</v>
      </c>
      <c r="D1" s="317"/>
      <c r="E1" s="197"/>
      <c r="F1" s="311" t="s">
        <v>8</v>
      </c>
      <c r="G1" s="317"/>
      <c r="H1" s="44"/>
      <c r="I1" s="311" t="s">
        <v>13</v>
      </c>
      <c r="J1" s="312"/>
      <c r="K1" s="313"/>
      <c r="L1" s="316" t="s">
        <v>12</v>
      </c>
      <c r="M1" s="312"/>
      <c r="N1" s="312"/>
      <c r="O1" s="313"/>
      <c r="P1" s="45"/>
      <c r="Q1" s="46"/>
      <c r="R1" s="195"/>
      <c r="S1" s="309" t="s">
        <v>124</v>
      </c>
      <c r="T1" s="309" t="s">
        <v>228</v>
      </c>
      <c r="U1" s="309" t="s">
        <v>71</v>
      </c>
      <c r="V1" s="309" t="s">
        <v>113</v>
      </c>
      <c r="W1" s="309" t="s">
        <v>115</v>
      </c>
      <c r="X1" s="309" t="s">
        <v>100</v>
      </c>
      <c r="Y1" s="309" t="s">
        <v>112</v>
      </c>
      <c r="Z1" s="309" t="s">
        <v>177</v>
      </c>
      <c r="AA1" s="307" t="s">
        <v>111</v>
      </c>
    </row>
    <row r="2" spans="1:27" ht="29.25" customHeight="1" thickBot="1">
      <c r="A2" s="308"/>
      <c r="B2" s="315"/>
      <c r="C2" s="47" t="s">
        <v>6</v>
      </c>
      <c r="D2" s="48" t="s">
        <v>7</v>
      </c>
      <c r="E2" s="49" t="s">
        <v>110</v>
      </c>
      <c r="F2" s="50" t="s">
        <v>9</v>
      </c>
      <c r="G2" s="48" t="s">
        <v>10</v>
      </c>
      <c r="H2" s="51"/>
      <c r="I2" s="208"/>
      <c r="J2" s="53" t="s">
        <v>134</v>
      </c>
      <c r="K2" s="213" t="s">
        <v>133</v>
      </c>
      <c r="L2" s="52" t="s">
        <v>6</v>
      </c>
      <c r="M2" s="53" t="s">
        <v>7</v>
      </c>
      <c r="N2" s="54" t="s">
        <v>8</v>
      </c>
      <c r="O2" s="55" t="s">
        <v>11</v>
      </c>
      <c r="P2" s="56" t="s">
        <v>102</v>
      </c>
      <c r="Q2" s="57" t="s">
        <v>128</v>
      </c>
      <c r="R2" s="196" t="s">
        <v>114</v>
      </c>
      <c r="S2" s="310"/>
      <c r="T2" s="310"/>
      <c r="U2" s="310"/>
      <c r="V2" s="310"/>
      <c r="W2" s="310"/>
      <c r="X2" s="310"/>
      <c r="Y2" s="310"/>
      <c r="Z2" s="310"/>
      <c r="AA2" s="308"/>
    </row>
    <row r="3" spans="1:27" ht="313.5" customHeight="1" thickBot="1">
      <c r="A3" s="58" t="s">
        <v>56</v>
      </c>
      <c r="B3" s="236" t="s">
        <v>139</v>
      </c>
      <c r="C3" s="237">
        <v>407884</v>
      </c>
      <c r="D3" s="238">
        <v>404015</v>
      </c>
      <c r="E3" s="239">
        <v>404015</v>
      </c>
      <c r="F3" s="240">
        <v>3869</v>
      </c>
      <c r="G3" s="241">
        <v>9.5999999999999992E-3</v>
      </c>
      <c r="H3" s="242" t="s">
        <v>140</v>
      </c>
      <c r="I3" s="243" t="s">
        <v>127</v>
      </c>
      <c r="J3" s="232" t="s">
        <v>154</v>
      </c>
      <c r="K3" s="231" t="s">
        <v>143</v>
      </c>
      <c r="L3" s="244">
        <v>4.49</v>
      </c>
      <c r="M3" s="245">
        <v>4.4000000000000004</v>
      </c>
      <c r="N3" s="246">
        <v>0.09</v>
      </c>
      <c r="O3" s="247" t="s">
        <v>141</v>
      </c>
      <c r="P3" s="248">
        <v>4.5</v>
      </c>
      <c r="Q3" s="248">
        <v>0.1</v>
      </c>
      <c r="R3" s="59"/>
      <c r="S3" s="59" t="s">
        <v>142</v>
      </c>
      <c r="T3" s="188" t="s">
        <v>145</v>
      </c>
      <c r="U3" s="59" t="s">
        <v>144</v>
      </c>
      <c r="V3" s="187" t="s">
        <v>146</v>
      </c>
      <c r="W3" s="188" t="s">
        <v>148</v>
      </c>
      <c r="X3" s="189" t="s">
        <v>147</v>
      </c>
      <c r="Y3" s="188" t="s">
        <v>149</v>
      </c>
      <c r="Z3" s="188" t="s">
        <v>884</v>
      </c>
      <c r="AA3" s="192" t="s">
        <v>883</v>
      </c>
    </row>
    <row r="4" spans="1:27" s="112" customFormat="1" ht="190.5" customHeight="1">
      <c r="A4" s="256" t="s">
        <v>14</v>
      </c>
      <c r="B4" s="257" t="s">
        <v>514</v>
      </c>
      <c r="C4" s="258">
        <v>372391</v>
      </c>
      <c r="D4" s="259">
        <v>368727</v>
      </c>
      <c r="E4" s="260">
        <v>368727</v>
      </c>
      <c r="F4" s="122">
        <v>3664</v>
      </c>
      <c r="G4" s="150">
        <v>9.9000000000000008E-3</v>
      </c>
      <c r="H4" s="261">
        <v>3664</v>
      </c>
      <c r="I4" s="209" t="s">
        <v>127</v>
      </c>
      <c r="J4" s="224" t="s">
        <v>515</v>
      </c>
      <c r="K4" s="214" t="s">
        <v>516</v>
      </c>
      <c r="L4" s="124">
        <v>4.4800000000000004</v>
      </c>
      <c r="M4" s="125">
        <v>4.4000000000000004</v>
      </c>
      <c r="N4" s="126">
        <v>0.08</v>
      </c>
      <c r="O4" s="123" t="s">
        <v>141</v>
      </c>
      <c r="P4" s="142">
        <v>4.5</v>
      </c>
      <c r="Q4" s="142">
        <v>0.1</v>
      </c>
      <c r="R4" s="262"/>
      <c r="S4" s="262" t="s">
        <v>142</v>
      </c>
      <c r="T4" s="263" t="s">
        <v>517</v>
      </c>
      <c r="U4" s="264" t="s">
        <v>523</v>
      </c>
      <c r="V4" s="265" t="s">
        <v>519</v>
      </c>
      <c r="W4" s="265" t="s">
        <v>520</v>
      </c>
      <c r="X4" s="265" t="s">
        <v>521</v>
      </c>
      <c r="Y4" s="265"/>
      <c r="Z4" s="265" t="s">
        <v>518</v>
      </c>
      <c r="AA4" s="266" t="s">
        <v>522</v>
      </c>
    </row>
    <row r="5" spans="1:27" s="112" customFormat="1" ht="214.5" customHeight="1">
      <c r="A5" s="120" t="s">
        <v>15</v>
      </c>
      <c r="B5" s="128" t="s">
        <v>545</v>
      </c>
      <c r="C5" s="252">
        <v>347948</v>
      </c>
      <c r="D5" s="137">
        <v>344041</v>
      </c>
      <c r="E5" s="138">
        <v>344041</v>
      </c>
      <c r="F5" s="122">
        <v>3907</v>
      </c>
      <c r="G5" s="148">
        <v>1.14E-2</v>
      </c>
      <c r="H5" s="149">
        <v>3907</v>
      </c>
      <c r="I5" s="209" t="s">
        <v>127</v>
      </c>
      <c r="J5" s="224" t="s">
        <v>547</v>
      </c>
      <c r="K5" s="212" t="s">
        <v>555</v>
      </c>
      <c r="L5" s="124">
        <v>4.3899999999999997</v>
      </c>
      <c r="M5" s="125">
        <v>4.3</v>
      </c>
      <c r="N5" s="126">
        <v>0.09</v>
      </c>
      <c r="O5" s="134" t="s">
        <v>546</v>
      </c>
      <c r="P5" s="143">
        <v>4.4000000000000004</v>
      </c>
      <c r="Q5" s="143">
        <v>0.1</v>
      </c>
      <c r="R5" s="177"/>
      <c r="S5" s="177" t="s">
        <v>554</v>
      </c>
      <c r="T5" s="71" t="s">
        <v>885</v>
      </c>
      <c r="U5" s="184" t="s">
        <v>430</v>
      </c>
      <c r="V5" s="68" t="s">
        <v>549</v>
      </c>
      <c r="W5" s="68" t="s">
        <v>548</v>
      </c>
      <c r="X5" s="68" t="s">
        <v>551</v>
      </c>
      <c r="Y5" s="68" t="s">
        <v>550</v>
      </c>
      <c r="Z5" s="68" t="s">
        <v>552</v>
      </c>
      <c r="AA5" s="193" t="s">
        <v>553</v>
      </c>
    </row>
    <row r="6" spans="1:27" s="112" customFormat="1" ht="225.75" customHeight="1">
      <c r="A6" s="121" t="s">
        <v>17</v>
      </c>
      <c r="B6" s="128" t="s">
        <v>818</v>
      </c>
      <c r="C6" s="252">
        <v>351454</v>
      </c>
      <c r="D6" s="137">
        <v>347618</v>
      </c>
      <c r="E6" s="138">
        <v>347618</v>
      </c>
      <c r="F6" s="122">
        <v>3836</v>
      </c>
      <c r="G6" s="148">
        <v>1.0999999999999999E-2</v>
      </c>
      <c r="H6" s="149">
        <v>3836</v>
      </c>
      <c r="I6" s="209" t="s">
        <v>127</v>
      </c>
      <c r="J6" s="224" t="s">
        <v>819</v>
      </c>
      <c r="K6" s="212"/>
      <c r="L6" s="124">
        <v>4.49</v>
      </c>
      <c r="M6" s="125">
        <v>4.4000000000000004</v>
      </c>
      <c r="N6" s="126">
        <v>0.09</v>
      </c>
      <c r="O6" s="139" t="s">
        <v>141</v>
      </c>
      <c r="P6" s="143">
        <v>4.5</v>
      </c>
      <c r="Q6" s="143">
        <v>0.1</v>
      </c>
      <c r="R6" s="281"/>
      <c r="S6" s="177" t="s">
        <v>142</v>
      </c>
      <c r="T6" s="71" t="s">
        <v>820</v>
      </c>
      <c r="U6" s="253" t="s">
        <v>826</v>
      </c>
      <c r="V6" s="75" t="s">
        <v>823</v>
      </c>
      <c r="W6" s="75" t="s">
        <v>824</v>
      </c>
      <c r="X6" s="75" t="s">
        <v>825</v>
      </c>
      <c r="Y6" s="75"/>
      <c r="Z6" s="75" t="s">
        <v>821</v>
      </c>
      <c r="AA6" s="193" t="s">
        <v>822</v>
      </c>
    </row>
    <row r="7" spans="1:27" s="112" customFormat="1" ht="394.5" customHeight="1">
      <c r="A7" s="121" t="s">
        <v>19</v>
      </c>
      <c r="B7" s="128" t="s">
        <v>441</v>
      </c>
      <c r="C7" s="252">
        <v>364924</v>
      </c>
      <c r="D7" s="137">
        <v>361168</v>
      </c>
      <c r="E7" s="138">
        <v>361168</v>
      </c>
      <c r="F7" s="122">
        <v>3756</v>
      </c>
      <c r="G7" s="148">
        <v>1.04E-2</v>
      </c>
      <c r="H7" s="149">
        <v>3756</v>
      </c>
      <c r="I7" s="210" t="s">
        <v>442</v>
      </c>
      <c r="J7" s="224" t="s">
        <v>449</v>
      </c>
      <c r="K7" s="214" t="s">
        <v>443</v>
      </c>
      <c r="L7" s="124">
        <v>4.49</v>
      </c>
      <c r="M7" s="125">
        <v>4.4000000000000004</v>
      </c>
      <c r="N7" s="126">
        <v>0.09</v>
      </c>
      <c r="O7" s="123" t="s">
        <v>141</v>
      </c>
      <c r="P7" s="142">
        <v>4.5</v>
      </c>
      <c r="Q7" s="142">
        <v>0.1</v>
      </c>
      <c r="R7" s="253"/>
      <c r="S7" s="253" t="s">
        <v>142</v>
      </c>
      <c r="T7" s="67" t="s">
        <v>878</v>
      </c>
      <c r="U7" s="184" t="s">
        <v>384</v>
      </c>
      <c r="V7" s="68" t="s">
        <v>447</v>
      </c>
      <c r="W7" s="75" t="s">
        <v>446</v>
      </c>
      <c r="X7" s="75" t="s">
        <v>448</v>
      </c>
      <c r="Y7" s="75"/>
      <c r="Z7" s="75" t="s">
        <v>444</v>
      </c>
      <c r="AA7" s="193" t="s">
        <v>445</v>
      </c>
    </row>
    <row r="8" spans="1:27" s="112" customFormat="1" ht="333" customHeight="1">
      <c r="A8" s="121" t="s">
        <v>16</v>
      </c>
      <c r="B8" s="128" t="s">
        <v>658</v>
      </c>
      <c r="C8" s="252">
        <v>368659</v>
      </c>
      <c r="D8" s="137">
        <v>364865</v>
      </c>
      <c r="E8" s="138">
        <v>364865</v>
      </c>
      <c r="F8" s="122">
        <v>3794</v>
      </c>
      <c r="G8" s="148">
        <v>1.04E-2</v>
      </c>
      <c r="H8" s="149">
        <v>3794</v>
      </c>
      <c r="I8" s="210" t="s">
        <v>127</v>
      </c>
      <c r="J8" s="226" t="s">
        <v>667</v>
      </c>
      <c r="K8" s="225" t="s">
        <v>660</v>
      </c>
      <c r="L8" s="124">
        <v>4.43</v>
      </c>
      <c r="M8" s="125">
        <v>4.3</v>
      </c>
      <c r="N8" s="126">
        <v>0.13</v>
      </c>
      <c r="O8" s="123" t="s">
        <v>668</v>
      </c>
      <c r="P8" s="142">
        <v>4.45</v>
      </c>
      <c r="Q8" s="142">
        <v>0.15</v>
      </c>
      <c r="R8" s="253"/>
      <c r="S8" s="253" t="s">
        <v>669</v>
      </c>
      <c r="T8" s="67" t="s">
        <v>659</v>
      </c>
      <c r="U8" s="184" t="s">
        <v>666</v>
      </c>
      <c r="V8" s="68" t="s">
        <v>664</v>
      </c>
      <c r="W8" s="75" t="s">
        <v>663</v>
      </c>
      <c r="X8" s="75" t="s">
        <v>665</v>
      </c>
      <c r="Y8" s="75"/>
      <c r="Z8" s="75" t="s">
        <v>661</v>
      </c>
      <c r="AA8" s="193" t="s">
        <v>662</v>
      </c>
    </row>
    <row r="9" spans="1:27" s="112" customFormat="1" ht="342.75" customHeight="1">
      <c r="A9" s="121" t="s">
        <v>18</v>
      </c>
      <c r="B9" s="128" t="s">
        <v>458</v>
      </c>
      <c r="C9" s="252">
        <v>365024</v>
      </c>
      <c r="D9" s="137">
        <v>361760</v>
      </c>
      <c r="E9" s="138">
        <v>361760</v>
      </c>
      <c r="F9" s="122">
        <v>3264</v>
      </c>
      <c r="G9" s="148">
        <v>8.9999999999999993E-3</v>
      </c>
      <c r="H9" s="149">
        <v>3264</v>
      </c>
      <c r="I9" s="210" t="s">
        <v>127</v>
      </c>
      <c r="J9" s="224" t="s">
        <v>459</v>
      </c>
      <c r="K9" s="214" t="s">
        <v>460</v>
      </c>
      <c r="L9" s="124">
        <v>4.4400000000000004</v>
      </c>
      <c r="M9" s="125">
        <v>4.3499999999999996</v>
      </c>
      <c r="N9" s="126">
        <v>0.09</v>
      </c>
      <c r="O9" s="123" t="s">
        <v>365</v>
      </c>
      <c r="P9" s="141">
        <v>4.45</v>
      </c>
      <c r="Q9" s="142">
        <v>0.1</v>
      </c>
      <c r="R9" s="253"/>
      <c r="S9" s="253" t="s">
        <v>142</v>
      </c>
      <c r="T9" s="67" t="s">
        <v>484</v>
      </c>
      <c r="U9" s="253" t="s">
        <v>465</v>
      </c>
      <c r="V9" s="75" t="s">
        <v>462</v>
      </c>
      <c r="W9" s="75" t="s">
        <v>461</v>
      </c>
      <c r="X9" s="75" t="s">
        <v>463</v>
      </c>
      <c r="Y9" s="75"/>
      <c r="Z9" s="75" t="s">
        <v>464</v>
      </c>
      <c r="AA9" s="193"/>
    </row>
    <row r="10" spans="1:27" s="112" customFormat="1" ht="285" customHeight="1">
      <c r="A10" s="121" t="s">
        <v>20</v>
      </c>
      <c r="B10" s="128" t="s">
        <v>363</v>
      </c>
      <c r="C10" s="252">
        <v>370333</v>
      </c>
      <c r="D10" s="137">
        <v>367099</v>
      </c>
      <c r="E10" s="138">
        <v>367099</v>
      </c>
      <c r="F10" s="122">
        <v>3234</v>
      </c>
      <c r="G10" s="148">
        <v>8.8000000000000005E-3</v>
      </c>
      <c r="H10" s="149">
        <v>3234</v>
      </c>
      <c r="I10" s="210" t="s">
        <v>364</v>
      </c>
      <c r="J10" s="224" t="s">
        <v>372</v>
      </c>
      <c r="K10" s="214"/>
      <c r="L10" s="124">
        <v>4.46</v>
      </c>
      <c r="M10" s="125">
        <v>4.46</v>
      </c>
      <c r="N10" s="126">
        <v>0.11</v>
      </c>
      <c r="O10" s="123" t="s">
        <v>365</v>
      </c>
      <c r="P10" s="141">
        <v>4.45</v>
      </c>
      <c r="Q10" s="142">
        <v>0.1</v>
      </c>
      <c r="R10" s="177"/>
      <c r="S10" s="253" t="s">
        <v>142</v>
      </c>
      <c r="T10" s="67" t="s">
        <v>385</v>
      </c>
      <c r="U10" s="184" t="s">
        <v>366</v>
      </c>
      <c r="V10" s="68" t="s">
        <v>370</v>
      </c>
      <c r="W10" s="68" t="s">
        <v>369</v>
      </c>
      <c r="X10" s="68" t="s">
        <v>371</v>
      </c>
      <c r="Y10" s="68" t="s">
        <v>373</v>
      </c>
      <c r="Z10" s="68" t="s">
        <v>367</v>
      </c>
      <c r="AA10" s="193" t="s">
        <v>368</v>
      </c>
    </row>
    <row r="11" spans="1:27" s="112" customFormat="1" ht="216">
      <c r="A11" s="121" t="s">
        <v>31</v>
      </c>
      <c r="B11" s="128" t="s">
        <v>835</v>
      </c>
      <c r="C11" s="252">
        <v>376023</v>
      </c>
      <c r="D11" s="137" t="s">
        <v>836</v>
      </c>
      <c r="E11" s="138">
        <v>373243</v>
      </c>
      <c r="F11" s="122">
        <v>2780</v>
      </c>
      <c r="G11" s="148">
        <v>7.4000000000000003E-3</v>
      </c>
      <c r="H11" s="149">
        <v>2780</v>
      </c>
      <c r="I11" s="210" t="s">
        <v>127</v>
      </c>
      <c r="J11" s="224" t="s">
        <v>837</v>
      </c>
      <c r="K11" s="214" t="s">
        <v>844</v>
      </c>
      <c r="L11" s="124">
        <v>4.4800000000000004</v>
      </c>
      <c r="M11" s="125">
        <v>4.4000000000000004</v>
      </c>
      <c r="N11" s="126">
        <v>0.08</v>
      </c>
      <c r="O11" s="123" t="s">
        <v>877</v>
      </c>
      <c r="P11" s="143">
        <v>4.5</v>
      </c>
      <c r="Q11" s="143">
        <v>0.1</v>
      </c>
      <c r="R11" s="177"/>
      <c r="S11" s="253" t="s">
        <v>142</v>
      </c>
      <c r="T11" s="71" t="s">
        <v>838</v>
      </c>
      <c r="U11" s="253"/>
      <c r="V11" s="68" t="s">
        <v>841</v>
      </c>
      <c r="W11" s="68" t="s">
        <v>842</v>
      </c>
      <c r="X11" s="68" t="s">
        <v>843</v>
      </c>
      <c r="Y11" s="68"/>
      <c r="Z11" s="68" t="s">
        <v>839</v>
      </c>
      <c r="AA11" s="193" t="s">
        <v>840</v>
      </c>
    </row>
    <row r="12" spans="1:27" s="112" customFormat="1" ht="281.25" customHeight="1">
      <c r="A12" s="121" t="s">
        <v>23</v>
      </c>
      <c r="B12" s="128" t="s">
        <v>601</v>
      </c>
      <c r="C12" s="252">
        <v>371202</v>
      </c>
      <c r="D12" s="137">
        <v>368270</v>
      </c>
      <c r="E12" s="138">
        <v>368270</v>
      </c>
      <c r="F12" s="122">
        <v>2932</v>
      </c>
      <c r="G12" s="148">
        <v>8.0000000000000002E-3</v>
      </c>
      <c r="H12" s="149">
        <v>2932</v>
      </c>
      <c r="I12" s="210" t="s">
        <v>602</v>
      </c>
      <c r="J12" s="224" t="s">
        <v>603</v>
      </c>
      <c r="K12" s="214" t="s">
        <v>604</v>
      </c>
      <c r="L12" s="124">
        <v>4.49</v>
      </c>
      <c r="M12" s="125">
        <v>4.4000000000000004</v>
      </c>
      <c r="N12" s="126">
        <v>0.09</v>
      </c>
      <c r="O12" s="123" t="s">
        <v>255</v>
      </c>
      <c r="P12" s="142">
        <v>4.5</v>
      </c>
      <c r="Q12" s="142">
        <v>0.1</v>
      </c>
      <c r="R12" s="177"/>
      <c r="S12" s="177" t="s">
        <v>142</v>
      </c>
      <c r="T12" s="71" t="s">
        <v>610</v>
      </c>
      <c r="U12" s="253" t="s">
        <v>609</v>
      </c>
      <c r="V12" s="68" t="s">
        <v>607</v>
      </c>
      <c r="W12" s="68" t="s">
        <v>608</v>
      </c>
      <c r="X12" s="68" t="s">
        <v>611</v>
      </c>
      <c r="Y12" s="68"/>
      <c r="Z12" s="68" t="s">
        <v>605</v>
      </c>
      <c r="AA12" s="193" t="s">
        <v>606</v>
      </c>
    </row>
    <row r="13" spans="1:27" s="112" customFormat="1" ht="310.5">
      <c r="A13" s="121" t="s">
        <v>21</v>
      </c>
      <c r="B13" s="128" t="s">
        <v>681</v>
      </c>
      <c r="C13" s="252">
        <v>365112</v>
      </c>
      <c r="D13" s="137">
        <v>361943</v>
      </c>
      <c r="E13" s="138">
        <v>361943</v>
      </c>
      <c r="F13" s="122">
        <v>3169</v>
      </c>
      <c r="G13" s="148">
        <v>8.8000000000000005E-3</v>
      </c>
      <c r="H13" s="149">
        <v>3169</v>
      </c>
      <c r="I13" s="210" t="s">
        <v>127</v>
      </c>
      <c r="J13" s="224" t="s">
        <v>688</v>
      </c>
      <c r="K13" s="214" t="s">
        <v>689</v>
      </c>
      <c r="L13" s="124">
        <v>4.5</v>
      </c>
      <c r="M13" s="125">
        <v>4.4000000000000004</v>
      </c>
      <c r="N13" s="126">
        <v>0.1</v>
      </c>
      <c r="O13" s="123" t="s">
        <v>255</v>
      </c>
      <c r="P13" s="142">
        <v>4.5</v>
      </c>
      <c r="Q13" s="142">
        <v>0.1</v>
      </c>
      <c r="R13" s="253"/>
      <c r="S13" s="177" t="s">
        <v>142</v>
      </c>
      <c r="T13" s="71" t="s">
        <v>682</v>
      </c>
      <c r="U13" s="253" t="s">
        <v>430</v>
      </c>
      <c r="V13" s="68" t="s">
        <v>684</v>
      </c>
      <c r="W13" s="68" t="s">
        <v>683</v>
      </c>
      <c r="X13" s="68" t="s">
        <v>685</v>
      </c>
      <c r="Y13" s="68"/>
      <c r="Z13" s="68" t="s">
        <v>687</v>
      </c>
      <c r="AA13" s="193" t="s">
        <v>686</v>
      </c>
    </row>
    <row r="14" spans="1:27" s="112" customFormat="1" ht="198" customHeight="1">
      <c r="A14" s="121" t="s">
        <v>22</v>
      </c>
      <c r="B14" s="128" t="s">
        <v>363</v>
      </c>
      <c r="C14" s="252">
        <v>377591</v>
      </c>
      <c r="D14" s="137">
        <v>374214</v>
      </c>
      <c r="E14" s="138">
        <v>374214</v>
      </c>
      <c r="F14" s="122">
        <v>3377</v>
      </c>
      <c r="G14" s="148">
        <v>8.9999999999999993E-3</v>
      </c>
      <c r="H14" s="149">
        <v>3377</v>
      </c>
      <c r="I14" s="210" t="s">
        <v>364</v>
      </c>
      <c r="J14" s="224" t="s">
        <v>375</v>
      </c>
      <c r="K14" s="214" t="s">
        <v>376</v>
      </c>
      <c r="L14" s="124">
        <v>4.51</v>
      </c>
      <c r="M14" s="125">
        <v>4.4000000000000004</v>
      </c>
      <c r="N14" s="126">
        <v>0.11</v>
      </c>
      <c r="O14" s="123" t="s">
        <v>374</v>
      </c>
      <c r="P14" s="142">
        <v>4.5</v>
      </c>
      <c r="Q14" s="142">
        <v>0.1</v>
      </c>
      <c r="R14" s="177"/>
      <c r="S14" s="177" t="s">
        <v>142</v>
      </c>
      <c r="T14" s="71" t="s">
        <v>377</v>
      </c>
      <c r="U14" s="253" t="s">
        <v>384</v>
      </c>
      <c r="V14" s="68" t="s">
        <v>380</v>
      </c>
      <c r="W14" s="68" t="s">
        <v>381</v>
      </c>
      <c r="X14" s="68" t="s">
        <v>382</v>
      </c>
      <c r="Y14" s="68" t="s">
        <v>383</v>
      </c>
      <c r="Z14" s="68" t="s">
        <v>378</v>
      </c>
      <c r="AA14" s="193" t="s">
        <v>379</v>
      </c>
    </row>
    <row r="15" spans="1:27" s="112" customFormat="1" ht="409.6" customHeight="1">
      <c r="A15" s="121" t="s">
        <v>24</v>
      </c>
      <c r="B15" s="128" t="s">
        <v>854</v>
      </c>
      <c r="C15" s="252">
        <v>381268</v>
      </c>
      <c r="D15" s="137">
        <v>377720</v>
      </c>
      <c r="E15" s="138">
        <v>377720</v>
      </c>
      <c r="F15" s="122">
        <v>3548</v>
      </c>
      <c r="G15" s="148">
        <v>9.4000000000000004E-3</v>
      </c>
      <c r="H15" s="149">
        <v>3548</v>
      </c>
      <c r="I15" s="210" t="s">
        <v>127</v>
      </c>
      <c r="J15" s="224" t="s">
        <v>861</v>
      </c>
      <c r="K15" s="212"/>
      <c r="L15" s="124">
        <v>4.5</v>
      </c>
      <c r="M15" s="125">
        <v>4.4000000000000004</v>
      </c>
      <c r="N15" s="126">
        <v>0.1</v>
      </c>
      <c r="O15" s="123" t="s">
        <v>141</v>
      </c>
      <c r="P15" s="142">
        <v>4.5</v>
      </c>
      <c r="Q15" s="142">
        <v>0.1</v>
      </c>
      <c r="R15" s="253"/>
      <c r="S15" s="253" t="s">
        <v>397</v>
      </c>
      <c r="T15" s="67" t="s">
        <v>860</v>
      </c>
      <c r="U15" s="253" t="s">
        <v>696</v>
      </c>
      <c r="V15" s="68" t="s">
        <v>858</v>
      </c>
      <c r="W15" s="68" t="s">
        <v>857</v>
      </c>
      <c r="X15" s="68" t="s">
        <v>859</v>
      </c>
      <c r="Y15" s="68"/>
      <c r="Z15" s="68" t="s">
        <v>855</v>
      </c>
      <c r="AA15" s="193" t="s">
        <v>856</v>
      </c>
    </row>
    <row r="16" spans="1:27" s="112" customFormat="1" ht="364.5">
      <c r="A16" s="121" t="s">
        <v>26</v>
      </c>
      <c r="B16" s="128" t="s">
        <v>740</v>
      </c>
      <c r="C16" s="129">
        <v>409882</v>
      </c>
      <c r="D16" s="130">
        <v>406313</v>
      </c>
      <c r="E16" s="131">
        <v>406313</v>
      </c>
      <c r="F16" s="122">
        <v>3569</v>
      </c>
      <c r="G16" s="132">
        <v>8.8000000000000005E-3</v>
      </c>
      <c r="H16" s="133">
        <v>3569</v>
      </c>
      <c r="I16" s="210" t="s">
        <v>126</v>
      </c>
      <c r="J16" s="224" t="s">
        <v>749</v>
      </c>
      <c r="K16" s="214" t="s">
        <v>750</v>
      </c>
      <c r="L16" s="124">
        <v>4.63</v>
      </c>
      <c r="M16" s="125">
        <v>4.55</v>
      </c>
      <c r="N16" s="126">
        <v>0.08</v>
      </c>
      <c r="O16" s="123" t="s">
        <v>751</v>
      </c>
      <c r="P16" s="127">
        <v>4.6500000000000004</v>
      </c>
      <c r="Q16" s="127">
        <v>0.1</v>
      </c>
      <c r="R16" s="136"/>
      <c r="S16" s="136" t="s">
        <v>633</v>
      </c>
      <c r="T16" s="71" t="s">
        <v>752</v>
      </c>
      <c r="U16" s="140" t="s">
        <v>753</v>
      </c>
      <c r="V16" s="70" t="s">
        <v>754</v>
      </c>
      <c r="W16" s="70" t="s">
        <v>755</v>
      </c>
      <c r="X16" s="70" t="s">
        <v>756</v>
      </c>
      <c r="Y16" s="71"/>
      <c r="Z16" s="71" t="s">
        <v>757</v>
      </c>
      <c r="AA16" s="193"/>
    </row>
    <row r="17" spans="1:27" s="112" customFormat="1" ht="357.75" customHeight="1">
      <c r="A17" s="121" t="s">
        <v>25</v>
      </c>
      <c r="B17" s="128" t="s">
        <v>524</v>
      </c>
      <c r="C17" s="252">
        <v>365330</v>
      </c>
      <c r="D17" s="137">
        <v>361020</v>
      </c>
      <c r="E17" s="138">
        <v>361020</v>
      </c>
      <c r="F17" s="122">
        <v>4310</v>
      </c>
      <c r="G17" s="148">
        <v>1.1900000000000001E-2</v>
      </c>
      <c r="H17" s="149">
        <v>4310</v>
      </c>
      <c r="I17" s="210" t="s">
        <v>525</v>
      </c>
      <c r="J17" s="224" t="s">
        <v>526</v>
      </c>
      <c r="K17" s="214" t="s">
        <v>527</v>
      </c>
      <c r="L17" s="124">
        <v>4.49</v>
      </c>
      <c r="M17" s="125">
        <v>4.4000000000000004</v>
      </c>
      <c r="N17" s="126">
        <v>0.09</v>
      </c>
      <c r="O17" s="123" t="s">
        <v>141</v>
      </c>
      <c r="P17" s="142">
        <v>4.5</v>
      </c>
      <c r="Q17" s="142">
        <v>0.1</v>
      </c>
      <c r="R17" s="177"/>
      <c r="S17" s="177" t="s">
        <v>397</v>
      </c>
      <c r="T17" s="198" t="s">
        <v>528</v>
      </c>
      <c r="U17" s="177" t="s">
        <v>276</v>
      </c>
      <c r="V17" s="71" t="s">
        <v>531</v>
      </c>
      <c r="W17" s="71" t="s">
        <v>532</v>
      </c>
      <c r="X17" s="71" t="s">
        <v>533</v>
      </c>
      <c r="Y17" s="71"/>
      <c r="Z17" s="71" t="s">
        <v>529</v>
      </c>
      <c r="AA17" s="193" t="s">
        <v>530</v>
      </c>
    </row>
    <row r="18" spans="1:27" s="112" customFormat="1" ht="398.25" customHeight="1">
      <c r="A18" s="121" t="s">
        <v>27</v>
      </c>
      <c r="B18" s="128" t="s">
        <v>681</v>
      </c>
      <c r="C18" s="252">
        <v>386804</v>
      </c>
      <c r="D18" s="137">
        <v>390590</v>
      </c>
      <c r="E18" s="138">
        <v>390590</v>
      </c>
      <c r="F18" s="122">
        <v>3786</v>
      </c>
      <c r="G18" s="148">
        <v>9.7999999999999997E-3</v>
      </c>
      <c r="H18" s="149">
        <v>3786</v>
      </c>
      <c r="I18" s="210" t="s">
        <v>127</v>
      </c>
      <c r="J18" s="224" t="s">
        <v>701</v>
      </c>
      <c r="K18" s="212" t="s">
        <v>702</v>
      </c>
      <c r="L18" s="124">
        <v>4.5</v>
      </c>
      <c r="M18" s="125">
        <v>4.4000000000000004</v>
      </c>
      <c r="N18" s="126">
        <v>0.1</v>
      </c>
      <c r="O18" s="123" t="s">
        <v>141</v>
      </c>
      <c r="P18" s="142">
        <v>4.5</v>
      </c>
      <c r="Q18" s="142">
        <v>0.1</v>
      </c>
      <c r="R18" s="177"/>
      <c r="S18" s="177" t="s">
        <v>397</v>
      </c>
      <c r="T18" s="71" t="s">
        <v>707</v>
      </c>
      <c r="U18" s="253" t="s">
        <v>798</v>
      </c>
      <c r="V18" s="71" t="s">
        <v>705</v>
      </c>
      <c r="W18" s="71" t="s">
        <v>704</v>
      </c>
      <c r="X18" s="71" t="s">
        <v>706</v>
      </c>
      <c r="Y18" s="71"/>
      <c r="Z18" s="71" t="s">
        <v>708</v>
      </c>
      <c r="AA18" s="193" t="s">
        <v>703</v>
      </c>
    </row>
    <row r="19" spans="1:27" s="302" customFormat="1" ht="409.5" customHeight="1">
      <c r="A19" s="282" t="s">
        <v>28</v>
      </c>
      <c r="B19" s="283" t="s">
        <v>827</v>
      </c>
      <c r="C19" s="284">
        <v>374258</v>
      </c>
      <c r="D19" s="285">
        <v>370898</v>
      </c>
      <c r="E19" s="286">
        <v>370898</v>
      </c>
      <c r="F19" s="287">
        <v>3360</v>
      </c>
      <c r="G19" s="288">
        <v>9.1000000000000004E-3</v>
      </c>
      <c r="H19" s="289">
        <v>3360</v>
      </c>
      <c r="I19" s="290" t="s">
        <v>127</v>
      </c>
      <c r="J19" s="291" t="s">
        <v>828</v>
      </c>
      <c r="K19" s="292"/>
      <c r="L19" s="293">
        <v>4.5</v>
      </c>
      <c r="M19" s="294">
        <v>4.4000000000000004</v>
      </c>
      <c r="N19" s="295">
        <v>0.1</v>
      </c>
      <c r="O19" s="296" t="s">
        <v>141</v>
      </c>
      <c r="P19" s="297">
        <v>4.5</v>
      </c>
      <c r="Q19" s="297">
        <v>0.1</v>
      </c>
      <c r="R19" s="298"/>
      <c r="S19" s="298" t="s">
        <v>397</v>
      </c>
      <c r="T19" s="299" t="s">
        <v>829</v>
      </c>
      <c r="U19" s="298" t="s">
        <v>696</v>
      </c>
      <c r="V19" s="300" t="s">
        <v>832</v>
      </c>
      <c r="W19" s="300" t="s">
        <v>833</v>
      </c>
      <c r="X19" s="300" t="s">
        <v>834</v>
      </c>
      <c r="Y19" s="300"/>
      <c r="Z19" s="300" t="s">
        <v>830</v>
      </c>
      <c r="AA19" s="301" t="s">
        <v>831</v>
      </c>
    </row>
    <row r="20" spans="1:27" s="112" customFormat="1" ht="321.75" customHeight="1">
      <c r="A20" s="121" t="s">
        <v>29</v>
      </c>
      <c r="B20" s="128" t="s">
        <v>776</v>
      </c>
      <c r="C20" s="252">
        <v>375748</v>
      </c>
      <c r="D20" s="137">
        <v>372868</v>
      </c>
      <c r="E20" s="138">
        <v>372868</v>
      </c>
      <c r="F20" s="122">
        <v>2880</v>
      </c>
      <c r="G20" s="148">
        <v>7.7000000000000002E-3</v>
      </c>
      <c r="H20" s="149">
        <v>2880</v>
      </c>
      <c r="I20" s="210" t="s">
        <v>127</v>
      </c>
      <c r="J20" s="224" t="s">
        <v>777</v>
      </c>
      <c r="K20" s="212" t="s">
        <v>778</v>
      </c>
      <c r="L20" s="124">
        <v>4.49</v>
      </c>
      <c r="M20" s="125">
        <v>4.4000000000000004</v>
      </c>
      <c r="N20" s="126">
        <v>0.09</v>
      </c>
      <c r="O20" s="139" t="s">
        <v>141</v>
      </c>
      <c r="P20" s="143">
        <v>4.5</v>
      </c>
      <c r="Q20" s="143">
        <v>0.1</v>
      </c>
      <c r="R20" s="253"/>
      <c r="S20" s="177" t="s">
        <v>397</v>
      </c>
      <c r="T20" s="67" t="s">
        <v>779</v>
      </c>
      <c r="U20" s="177" t="s">
        <v>785</v>
      </c>
      <c r="V20" s="68" t="s">
        <v>782</v>
      </c>
      <c r="W20" s="68" t="s">
        <v>783</v>
      </c>
      <c r="X20" s="68" t="s">
        <v>784</v>
      </c>
      <c r="Y20" s="68"/>
      <c r="Z20" s="68" t="s">
        <v>780</v>
      </c>
      <c r="AA20" s="193" t="s">
        <v>781</v>
      </c>
    </row>
    <row r="21" spans="1:27" s="112" customFormat="1" ht="409.5">
      <c r="A21" s="121" t="s">
        <v>32</v>
      </c>
      <c r="B21" s="128" t="s">
        <v>575</v>
      </c>
      <c r="C21" s="252">
        <v>362465</v>
      </c>
      <c r="D21" s="137">
        <v>358819</v>
      </c>
      <c r="E21" s="138">
        <v>358819</v>
      </c>
      <c r="F21" s="122">
        <v>3646</v>
      </c>
      <c r="G21" s="148">
        <v>1.0200000000000001E-2</v>
      </c>
      <c r="H21" s="149">
        <v>3646</v>
      </c>
      <c r="I21" s="210" t="s">
        <v>576</v>
      </c>
      <c r="J21" s="224" t="s">
        <v>583</v>
      </c>
      <c r="K21" s="214"/>
      <c r="L21" s="124">
        <v>4.4800000000000004</v>
      </c>
      <c r="M21" s="125">
        <v>4.4000000000000004</v>
      </c>
      <c r="N21" s="126">
        <v>0.08</v>
      </c>
      <c r="O21" s="123" t="s">
        <v>141</v>
      </c>
      <c r="P21" s="143">
        <v>4.5</v>
      </c>
      <c r="Q21" s="143">
        <v>0.1</v>
      </c>
      <c r="R21" s="177"/>
      <c r="S21" s="177" t="s">
        <v>397</v>
      </c>
      <c r="T21" s="71" t="s">
        <v>879</v>
      </c>
      <c r="U21" s="253" t="s">
        <v>582</v>
      </c>
      <c r="V21" s="68" t="s">
        <v>581</v>
      </c>
      <c r="W21" s="68" t="s">
        <v>579</v>
      </c>
      <c r="X21" s="68" t="s">
        <v>580</v>
      </c>
      <c r="Y21" s="68"/>
      <c r="Z21" s="68" t="s">
        <v>577</v>
      </c>
      <c r="AA21" s="193" t="s">
        <v>578</v>
      </c>
    </row>
    <row r="22" spans="1:27" s="112" customFormat="1" ht="409.5">
      <c r="A22" s="121" t="s">
        <v>33</v>
      </c>
      <c r="B22" s="128" t="s">
        <v>862</v>
      </c>
      <c r="C22" s="252">
        <v>363268</v>
      </c>
      <c r="D22" s="137">
        <v>359865</v>
      </c>
      <c r="E22" s="138">
        <v>359865</v>
      </c>
      <c r="F22" s="122">
        <v>3403</v>
      </c>
      <c r="G22" s="148">
        <v>9.4999999999999998E-3</v>
      </c>
      <c r="H22" s="149">
        <v>3403</v>
      </c>
      <c r="I22" s="210" t="s">
        <v>127</v>
      </c>
      <c r="J22" s="224" t="s">
        <v>863</v>
      </c>
      <c r="K22" s="214" t="s">
        <v>864</v>
      </c>
      <c r="L22" s="124">
        <v>4.5</v>
      </c>
      <c r="M22" s="125">
        <v>4.4000000000000004</v>
      </c>
      <c r="N22" s="126">
        <v>0.1</v>
      </c>
      <c r="O22" s="123" t="s">
        <v>141</v>
      </c>
      <c r="P22" s="141">
        <v>4.5</v>
      </c>
      <c r="Q22" s="142">
        <v>0.1</v>
      </c>
      <c r="R22" s="177"/>
      <c r="S22" s="177" t="s">
        <v>159</v>
      </c>
      <c r="T22" s="71" t="s">
        <v>865</v>
      </c>
      <c r="U22" s="177" t="s">
        <v>869</v>
      </c>
      <c r="V22" s="71" t="s">
        <v>870</v>
      </c>
      <c r="W22" s="71" t="s">
        <v>881</v>
      </c>
      <c r="X22" s="68" t="s">
        <v>882</v>
      </c>
      <c r="Y22" s="303" t="s">
        <v>867</v>
      </c>
      <c r="Z22" s="303" t="s">
        <v>866</v>
      </c>
      <c r="AA22" s="193" t="s">
        <v>868</v>
      </c>
    </row>
    <row r="23" spans="1:27" s="112" customFormat="1" ht="229.5">
      <c r="A23" s="121" t="s">
        <v>34</v>
      </c>
      <c r="B23" s="128" t="s">
        <v>320</v>
      </c>
      <c r="C23" s="129">
        <v>359220</v>
      </c>
      <c r="D23" s="130">
        <v>356071</v>
      </c>
      <c r="E23" s="131">
        <v>356071</v>
      </c>
      <c r="F23" s="122">
        <v>3149</v>
      </c>
      <c r="G23" s="132">
        <v>8.8000000000000005E-3</v>
      </c>
      <c r="H23" s="133">
        <v>3149</v>
      </c>
      <c r="I23" s="210" t="s">
        <v>321</v>
      </c>
      <c r="J23" s="230" t="s">
        <v>322</v>
      </c>
      <c r="K23" s="214" t="s">
        <v>323</v>
      </c>
      <c r="L23" s="124">
        <v>4.4800000000000004</v>
      </c>
      <c r="M23" s="125">
        <v>4.4000000000000004</v>
      </c>
      <c r="N23" s="126">
        <v>0.08</v>
      </c>
      <c r="O23" s="123" t="s">
        <v>141</v>
      </c>
      <c r="P23" s="144">
        <v>4.5</v>
      </c>
      <c r="Q23" s="143">
        <v>0.1</v>
      </c>
      <c r="R23" s="136"/>
      <c r="S23" s="136" t="s">
        <v>159</v>
      </c>
      <c r="T23" s="71" t="s">
        <v>324</v>
      </c>
      <c r="U23" s="136" t="s">
        <v>328</v>
      </c>
      <c r="V23" s="70" t="s">
        <v>327</v>
      </c>
      <c r="W23" s="70" t="s">
        <v>330</v>
      </c>
      <c r="X23" s="66" t="s">
        <v>329</v>
      </c>
      <c r="Y23" s="71" t="s">
        <v>326</v>
      </c>
      <c r="Z23" s="71" t="s">
        <v>325</v>
      </c>
      <c r="AA23" s="193"/>
    </row>
    <row r="24" spans="1:27" s="112" customFormat="1" ht="378">
      <c r="A24" s="121" t="s">
        <v>30</v>
      </c>
      <c r="B24" s="128" t="s">
        <v>740</v>
      </c>
      <c r="C24" s="129">
        <v>381474</v>
      </c>
      <c r="D24" s="130">
        <v>378305</v>
      </c>
      <c r="E24" s="131">
        <v>378305</v>
      </c>
      <c r="F24" s="122">
        <v>3169</v>
      </c>
      <c r="G24" s="132">
        <v>8.3999999999999995E-3</v>
      </c>
      <c r="H24" s="133">
        <v>3169</v>
      </c>
      <c r="I24" s="210" t="s">
        <v>126</v>
      </c>
      <c r="J24" s="224" t="s">
        <v>741</v>
      </c>
      <c r="K24" s="214" t="s">
        <v>742</v>
      </c>
      <c r="L24" s="124">
        <v>4.5</v>
      </c>
      <c r="M24" s="125">
        <v>4.4000000000000004</v>
      </c>
      <c r="N24" s="126">
        <v>0.1</v>
      </c>
      <c r="O24" s="123" t="s">
        <v>141</v>
      </c>
      <c r="P24" s="127">
        <v>4.5</v>
      </c>
      <c r="Q24" s="127">
        <v>0.1</v>
      </c>
      <c r="R24" s="140"/>
      <c r="S24" s="136" t="s">
        <v>397</v>
      </c>
      <c r="T24" s="67" t="s">
        <v>748</v>
      </c>
      <c r="U24" s="136" t="s">
        <v>743</v>
      </c>
      <c r="V24" s="70" t="s">
        <v>744</v>
      </c>
      <c r="W24" s="70" t="s">
        <v>745</v>
      </c>
      <c r="X24" s="66" t="s">
        <v>746</v>
      </c>
      <c r="Y24" s="71"/>
      <c r="Z24" s="71" t="s">
        <v>747</v>
      </c>
      <c r="AA24" s="199"/>
    </row>
    <row r="25" spans="1:27" s="112" customFormat="1" ht="189">
      <c r="A25" s="121" t="s">
        <v>35</v>
      </c>
      <c r="B25" s="128" t="s">
        <v>288</v>
      </c>
      <c r="C25" s="129">
        <v>382247</v>
      </c>
      <c r="D25" s="145">
        <v>378259</v>
      </c>
      <c r="E25" s="146">
        <v>378259</v>
      </c>
      <c r="F25" s="122">
        <v>3988</v>
      </c>
      <c r="G25" s="147">
        <v>1.0500000000000001E-2</v>
      </c>
      <c r="H25" s="122">
        <v>3988</v>
      </c>
      <c r="I25" s="210" t="s">
        <v>127</v>
      </c>
      <c r="J25" s="224" t="s">
        <v>289</v>
      </c>
      <c r="K25" s="214" t="s">
        <v>297</v>
      </c>
      <c r="L25" s="124">
        <v>4.5</v>
      </c>
      <c r="M25" s="125">
        <v>4.4000000000000004</v>
      </c>
      <c r="N25" s="126">
        <v>0.1</v>
      </c>
      <c r="O25" s="123" t="s">
        <v>141</v>
      </c>
      <c r="P25" s="127">
        <v>4.5</v>
      </c>
      <c r="Q25" s="127">
        <v>0.1</v>
      </c>
      <c r="R25" s="140"/>
      <c r="S25" s="140"/>
      <c r="T25" s="67" t="s">
        <v>290</v>
      </c>
      <c r="U25" s="140" t="s">
        <v>298</v>
      </c>
      <c r="V25" s="70" t="s">
        <v>293</v>
      </c>
      <c r="W25" s="70" t="s">
        <v>294</v>
      </c>
      <c r="X25" s="66" t="s">
        <v>295</v>
      </c>
      <c r="Y25" s="71" t="s">
        <v>296</v>
      </c>
      <c r="Z25" s="71" t="s">
        <v>292</v>
      </c>
      <c r="AA25" s="193" t="s">
        <v>291</v>
      </c>
    </row>
    <row r="26" spans="1:27" s="112" customFormat="1" ht="231" customHeight="1">
      <c r="A26" s="121" t="s">
        <v>36</v>
      </c>
      <c r="B26" s="128" t="s">
        <v>450</v>
      </c>
      <c r="C26" s="252">
        <v>371590</v>
      </c>
      <c r="D26" s="137">
        <v>368059</v>
      </c>
      <c r="E26" s="138">
        <v>368059</v>
      </c>
      <c r="F26" s="122">
        <v>3531</v>
      </c>
      <c r="G26" s="148">
        <v>9.5999999999999992E-3</v>
      </c>
      <c r="H26" s="149">
        <v>3531</v>
      </c>
      <c r="I26" s="210" t="s">
        <v>127</v>
      </c>
      <c r="J26" s="224" t="s">
        <v>457</v>
      </c>
      <c r="K26" s="214"/>
      <c r="L26" s="124">
        <v>4.51</v>
      </c>
      <c r="M26" s="125">
        <v>4.4000000000000004</v>
      </c>
      <c r="N26" s="126">
        <v>0.11</v>
      </c>
      <c r="O26" s="123" t="s">
        <v>141</v>
      </c>
      <c r="P26" s="142">
        <v>4.5</v>
      </c>
      <c r="Q26" s="142">
        <v>0.1</v>
      </c>
      <c r="R26" s="253"/>
      <c r="S26" s="253" t="s">
        <v>397</v>
      </c>
      <c r="T26" s="67" t="s">
        <v>451</v>
      </c>
      <c r="U26" s="177" t="s">
        <v>276</v>
      </c>
      <c r="V26" s="71" t="s">
        <v>455</v>
      </c>
      <c r="W26" s="71" t="s">
        <v>456</v>
      </c>
      <c r="X26" s="71" t="s">
        <v>454</v>
      </c>
      <c r="Y26" s="71"/>
      <c r="Z26" s="71" t="s">
        <v>452</v>
      </c>
      <c r="AA26" s="193" t="s">
        <v>453</v>
      </c>
    </row>
    <row r="27" spans="1:27" s="112" customFormat="1" ht="398.25" customHeight="1">
      <c r="A27" s="121" t="s">
        <v>37</v>
      </c>
      <c r="B27" s="128" t="s">
        <v>709</v>
      </c>
      <c r="C27" s="252">
        <v>383550</v>
      </c>
      <c r="D27" s="137">
        <v>380685</v>
      </c>
      <c r="E27" s="138">
        <v>380685</v>
      </c>
      <c r="F27" s="122">
        <v>2865</v>
      </c>
      <c r="G27" s="148">
        <v>7.4999999999999997E-3</v>
      </c>
      <c r="H27" s="149">
        <v>2865</v>
      </c>
      <c r="I27" s="210" t="s">
        <v>127</v>
      </c>
      <c r="J27" s="224" t="s">
        <v>721</v>
      </c>
      <c r="K27" s="214" t="s">
        <v>722</v>
      </c>
      <c r="L27" s="124">
        <v>4.4800000000000004</v>
      </c>
      <c r="M27" s="125">
        <v>4.4000000000000004</v>
      </c>
      <c r="N27" s="126">
        <v>0.08</v>
      </c>
      <c r="O27" s="123" t="s">
        <v>333</v>
      </c>
      <c r="P27" s="142">
        <v>4.5</v>
      </c>
      <c r="Q27" s="142">
        <v>0.1</v>
      </c>
      <c r="R27" s="177"/>
      <c r="S27" s="177" t="s">
        <v>397</v>
      </c>
      <c r="T27" s="71" t="s">
        <v>739</v>
      </c>
      <c r="U27" s="177" t="s">
        <v>567</v>
      </c>
      <c r="V27" s="71" t="s">
        <v>724</v>
      </c>
      <c r="W27" s="71"/>
      <c r="X27" s="71" t="s">
        <v>725</v>
      </c>
      <c r="Y27" s="71" t="s">
        <v>726</v>
      </c>
      <c r="Z27" s="71" t="s">
        <v>723</v>
      </c>
      <c r="AA27" s="193" t="s">
        <v>727</v>
      </c>
    </row>
    <row r="28" spans="1:27" s="112" customFormat="1" ht="299.25" customHeight="1">
      <c r="A28" s="121" t="s">
        <v>38</v>
      </c>
      <c r="B28" s="128" t="s">
        <v>766</v>
      </c>
      <c r="C28" s="252">
        <v>376545</v>
      </c>
      <c r="D28" s="137">
        <v>372899</v>
      </c>
      <c r="E28" s="138">
        <v>372899</v>
      </c>
      <c r="F28" s="122">
        <v>3646</v>
      </c>
      <c r="G28" s="148">
        <v>9.7999999999999997E-3</v>
      </c>
      <c r="H28" s="149">
        <v>3646</v>
      </c>
      <c r="I28" s="210" t="s">
        <v>127</v>
      </c>
      <c r="J28" s="224" t="s">
        <v>767</v>
      </c>
      <c r="K28" s="212"/>
      <c r="L28" s="124">
        <v>4.4800000000000004</v>
      </c>
      <c r="M28" s="125">
        <v>4.4000000000000004</v>
      </c>
      <c r="N28" s="126">
        <v>0.08</v>
      </c>
      <c r="O28" s="123" t="s">
        <v>333</v>
      </c>
      <c r="P28" s="142">
        <v>4.5</v>
      </c>
      <c r="Q28" s="142">
        <v>0.1</v>
      </c>
      <c r="R28" s="177"/>
      <c r="S28" s="177" t="s">
        <v>397</v>
      </c>
      <c r="T28" s="71" t="s">
        <v>768</v>
      </c>
      <c r="U28" s="177" t="s">
        <v>774</v>
      </c>
      <c r="V28" s="71" t="s">
        <v>773</v>
      </c>
      <c r="W28" s="71" t="s">
        <v>772</v>
      </c>
      <c r="X28" s="71" t="s">
        <v>771</v>
      </c>
      <c r="Y28" s="71"/>
      <c r="Z28" s="71" t="s">
        <v>770</v>
      </c>
      <c r="AA28" s="193"/>
    </row>
    <row r="29" spans="1:27" s="112" customFormat="1" ht="202.5">
      <c r="A29" s="121" t="s">
        <v>39</v>
      </c>
      <c r="B29" s="128" t="s">
        <v>786</v>
      </c>
      <c r="C29" s="252">
        <v>370256</v>
      </c>
      <c r="D29" s="137">
        <v>366122</v>
      </c>
      <c r="E29" s="138">
        <v>366122</v>
      </c>
      <c r="F29" s="122">
        <v>4134</v>
      </c>
      <c r="G29" s="150">
        <v>1.1299999999999999E-2</v>
      </c>
      <c r="H29" s="149">
        <v>4134</v>
      </c>
      <c r="I29" s="209" t="s">
        <v>127</v>
      </c>
      <c r="J29" s="224" t="s">
        <v>788</v>
      </c>
      <c r="K29" s="212" t="s">
        <v>787</v>
      </c>
      <c r="L29" s="124">
        <v>4.51</v>
      </c>
      <c r="M29" s="125">
        <v>4.4000000000000004</v>
      </c>
      <c r="N29" s="126">
        <v>0.11</v>
      </c>
      <c r="O29" s="123" t="s">
        <v>333</v>
      </c>
      <c r="P29" s="142">
        <v>4.5</v>
      </c>
      <c r="Q29" s="142">
        <v>0.1</v>
      </c>
      <c r="R29" s="177"/>
      <c r="S29" s="177" t="s">
        <v>797</v>
      </c>
      <c r="T29" s="71" t="s">
        <v>789</v>
      </c>
      <c r="U29" s="177" t="s">
        <v>796</v>
      </c>
      <c r="V29" s="71" t="s">
        <v>792</v>
      </c>
      <c r="W29" s="71" t="s">
        <v>793</v>
      </c>
      <c r="X29" s="71" t="s">
        <v>794</v>
      </c>
      <c r="Y29" s="71" t="s">
        <v>791</v>
      </c>
      <c r="Z29" s="71" t="s">
        <v>795</v>
      </c>
      <c r="AA29" s="193" t="s">
        <v>790</v>
      </c>
    </row>
    <row r="30" spans="1:27" s="112" customFormat="1" ht="368.25" customHeight="1">
      <c r="A30" s="121" t="s">
        <v>40</v>
      </c>
      <c r="B30" s="128" t="s">
        <v>486</v>
      </c>
      <c r="C30" s="252">
        <v>366366</v>
      </c>
      <c r="D30" s="137">
        <v>362644</v>
      </c>
      <c r="E30" s="138">
        <v>362644</v>
      </c>
      <c r="F30" s="122">
        <v>3722</v>
      </c>
      <c r="G30" s="150">
        <v>1.03E-2</v>
      </c>
      <c r="H30" s="149">
        <v>3722</v>
      </c>
      <c r="I30" s="209" t="s">
        <v>487</v>
      </c>
      <c r="J30" s="224" t="s">
        <v>493</v>
      </c>
      <c r="K30" s="214"/>
      <c r="L30" s="124">
        <v>4.4800000000000004</v>
      </c>
      <c r="M30" s="125">
        <v>4.3499999999999996</v>
      </c>
      <c r="N30" s="126">
        <v>0.13</v>
      </c>
      <c r="O30" s="139" t="s">
        <v>488</v>
      </c>
      <c r="P30" s="142">
        <v>4.5</v>
      </c>
      <c r="Q30" s="142">
        <v>0.15</v>
      </c>
      <c r="R30" s="177"/>
      <c r="S30" s="177" t="s">
        <v>397</v>
      </c>
      <c r="T30" s="71" t="s">
        <v>494</v>
      </c>
      <c r="U30" s="177" t="s">
        <v>276</v>
      </c>
      <c r="V30" s="71" t="s">
        <v>495</v>
      </c>
      <c r="W30" s="71" t="s">
        <v>490</v>
      </c>
      <c r="X30" s="71" t="s">
        <v>492</v>
      </c>
      <c r="Y30" s="71" t="s">
        <v>491</v>
      </c>
      <c r="Z30" s="71" t="s">
        <v>769</v>
      </c>
      <c r="AA30" s="193" t="s">
        <v>489</v>
      </c>
    </row>
    <row r="31" spans="1:27" s="112" customFormat="1" ht="392.25" customHeight="1">
      <c r="A31" s="121" t="s">
        <v>41</v>
      </c>
      <c r="B31" s="128" t="s">
        <v>612</v>
      </c>
      <c r="C31" s="252">
        <v>370197</v>
      </c>
      <c r="D31" s="137">
        <v>366835</v>
      </c>
      <c r="E31" s="138">
        <v>366835</v>
      </c>
      <c r="F31" s="122">
        <v>3362</v>
      </c>
      <c r="G31" s="148">
        <v>9.1999999999999998E-3</v>
      </c>
      <c r="H31" s="149">
        <v>3362</v>
      </c>
      <c r="I31" s="209" t="s">
        <v>127</v>
      </c>
      <c r="J31" s="224" t="s">
        <v>613</v>
      </c>
      <c r="K31" s="214"/>
      <c r="L31" s="124">
        <v>4.4800000000000004</v>
      </c>
      <c r="M31" s="125">
        <v>4.4000000000000004</v>
      </c>
      <c r="N31" s="126">
        <v>0.08</v>
      </c>
      <c r="O31" s="123" t="s">
        <v>333</v>
      </c>
      <c r="P31" s="142">
        <v>4.5</v>
      </c>
      <c r="Q31" s="142">
        <v>0.1</v>
      </c>
      <c r="R31" s="177"/>
      <c r="S31" s="177" t="s">
        <v>397</v>
      </c>
      <c r="T31" s="71" t="s">
        <v>614</v>
      </c>
      <c r="U31" s="177" t="s">
        <v>620</v>
      </c>
      <c r="V31" s="71" t="s">
        <v>616</v>
      </c>
      <c r="W31" s="71" t="s">
        <v>617</v>
      </c>
      <c r="X31" s="71" t="s">
        <v>618</v>
      </c>
      <c r="Y31" s="71" t="s">
        <v>775</v>
      </c>
      <c r="Z31" s="71" t="s">
        <v>615</v>
      </c>
      <c r="AA31" s="193" t="s">
        <v>619</v>
      </c>
    </row>
    <row r="32" spans="1:27" s="112" customFormat="1" ht="364.5">
      <c r="A32" s="121" t="s">
        <v>42</v>
      </c>
      <c r="B32" s="128" t="s">
        <v>634</v>
      </c>
      <c r="C32" s="252">
        <v>375706</v>
      </c>
      <c r="D32" s="137">
        <v>371215</v>
      </c>
      <c r="E32" s="138">
        <v>371215</v>
      </c>
      <c r="F32" s="122">
        <v>4491</v>
      </c>
      <c r="G32" s="148">
        <v>1.21E-2</v>
      </c>
      <c r="H32" s="149">
        <v>4491</v>
      </c>
      <c r="I32" s="210" t="s">
        <v>127</v>
      </c>
      <c r="J32" s="224" t="s">
        <v>635</v>
      </c>
      <c r="K32" s="214" t="s">
        <v>640</v>
      </c>
      <c r="L32" s="124">
        <v>4.5199999999999996</v>
      </c>
      <c r="M32" s="125">
        <v>4.4000000000000004</v>
      </c>
      <c r="N32" s="126">
        <v>0.12</v>
      </c>
      <c r="O32" s="139" t="s">
        <v>333</v>
      </c>
      <c r="P32" s="142">
        <v>4.5</v>
      </c>
      <c r="Q32" s="142">
        <v>0.1</v>
      </c>
      <c r="R32" s="177"/>
      <c r="S32" s="177" t="s">
        <v>397</v>
      </c>
      <c r="T32" s="71" t="s">
        <v>636</v>
      </c>
      <c r="U32" s="177" t="s">
        <v>641</v>
      </c>
      <c r="V32" s="71" t="s">
        <v>642</v>
      </c>
      <c r="W32" s="71"/>
      <c r="X32" s="71" t="s">
        <v>639</v>
      </c>
      <c r="Y32" s="71"/>
      <c r="Z32" s="71" t="s">
        <v>637</v>
      </c>
      <c r="AA32" s="193" t="s">
        <v>638</v>
      </c>
    </row>
    <row r="33" spans="1:27" s="112" customFormat="1" ht="270.75" customHeight="1">
      <c r="A33" s="121" t="s">
        <v>43</v>
      </c>
      <c r="B33" s="128" t="s">
        <v>643</v>
      </c>
      <c r="C33" s="252" t="s">
        <v>655</v>
      </c>
      <c r="D33" s="137" t="s">
        <v>654</v>
      </c>
      <c r="E33" s="138">
        <v>384335</v>
      </c>
      <c r="F33" s="122" t="s">
        <v>657</v>
      </c>
      <c r="G33" s="148" t="s">
        <v>656</v>
      </c>
      <c r="H33" s="149">
        <v>3654</v>
      </c>
      <c r="I33" s="210" t="s">
        <v>127</v>
      </c>
      <c r="J33" s="224" t="s">
        <v>644</v>
      </c>
      <c r="K33" s="214" t="s">
        <v>645</v>
      </c>
      <c r="L33" s="124">
        <v>4.49</v>
      </c>
      <c r="M33" s="125">
        <v>4.4000000000000004</v>
      </c>
      <c r="N33" s="126">
        <v>0.09</v>
      </c>
      <c r="O33" s="123" t="s">
        <v>333</v>
      </c>
      <c r="P33" s="142">
        <v>4.5</v>
      </c>
      <c r="Q33" s="142">
        <v>0.1</v>
      </c>
      <c r="R33" s="253"/>
      <c r="S33" s="177" t="s">
        <v>397</v>
      </c>
      <c r="T33" s="71" t="s">
        <v>646</v>
      </c>
      <c r="U33" s="177" t="s">
        <v>653</v>
      </c>
      <c r="V33" s="71" t="s">
        <v>649</v>
      </c>
      <c r="W33" s="71" t="s">
        <v>650</v>
      </c>
      <c r="X33" s="71" t="s">
        <v>651</v>
      </c>
      <c r="Y33" s="71" t="s">
        <v>652</v>
      </c>
      <c r="Z33" s="71" t="s">
        <v>647</v>
      </c>
      <c r="AA33" s="193" t="s">
        <v>648</v>
      </c>
    </row>
    <row r="34" spans="1:27" s="112" customFormat="1" ht="221.25" customHeight="1">
      <c r="A34" s="121" t="s">
        <v>45</v>
      </c>
      <c r="B34" s="128" t="s">
        <v>400</v>
      </c>
      <c r="C34" s="252">
        <v>372708</v>
      </c>
      <c r="D34" s="137">
        <v>369926</v>
      </c>
      <c r="E34" s="138">
        <v>369926</v>
      </c>
      <c r="F34" s="122">
        <v>2782</v>
      </c>
      <c r="G34" s="148">
        <v>7.4999999999999997E-3</v>
      </c>
      <c r="H34" s="149">
        <v>2782</v>
      </c>
      <c r="I34" s="210" t="s">
        <v>127</v>
      </c>
      <c r="J34" s="255" t="s">
        <v>412</v>
      </c>
      <c r="K34" s="214" t="s">
        <v>419</v>
      </c>
      <c r="L34" s="124">
        <v>4.4800000000000004</v>
      </c>
      <c r="M34" s="125">
        <v>4.4000000000000004</v>
      </c>
      <c r="N34" s="126">
        <v>0.08</v>
      </c>
      <c r="O34" s="123" t="s">
        <v>333</v>
      </c>
      <c r="P34" s="142">
        <v>4.5</v>
      </c>
      <c r="Q34" s="142">
        <v>0.1</v>
      </c>
      <c r="R34" s="253"/>
      <c r="S34" s="253" t="s">
        <v>397</v>
      </c>
      <c r="T34" s="67" t="s">
        <v>418</v>
      </c>
      <c r="U34" s="177" t="s">
        <v>276</v>
      </c>
      <c r="V34" s="71" t="s">
        <v>416</v>
      </c>
      <c r="W34" s="71" t="s">
        <v>415</v>
      </c>
      <c r="X34" s="71" t="s">
        <v>417</v>
      </c>
      <c r="Y34" s="71"/>
      <c r="Z34" s="71" t="s">
        <v>413</v>
      </c>
      <c r="AA34" s="193" t="s">
        <v>414</v>
      </c>
    </row>
    <row r="35" spans="1:27" s="112" customFormat="1" ht="295.5" customHeight="1">
      <c r="A35" s="121" t="s">
        <v>47</v>
      </c>
      <c r="B35" s="128" t="s">
        <v>331</v>
      </c>
      <c r="C35" s="129">
        <v>381133</v>
      </c>
      <c r="D35" s="130">
        <v>377422</v>
      </c>
      <c r="E35" s="131">
        <v>377422</v>
      </c>
      <c r="F35" s="122">
        <v>3711</v>
      </c>
      <c r="G35" s="132">
        <v>9.7999999999999997E-3</v>
      </c>
      <c r="H35" s="133">
        <v>3711</v>
      </c>
      <c r="I35" s="210" t="s">
        <v>332</v>
      </c>
      <c r="J35" s="224" t="s">
        <v>352</v>
      </c>
      <c r="K35" s="214"/>
      <c r="L35" s="124">
        <v>4.51</v>
      </c>
      <c r="M35" s="125">
        <v>4.4000000000000004</v>
      </c>
      <c r="N35" s="126">
        <v>0.11</v>
      </c>
      <c r="O35" s="123" t="s">
        <v>333</v>
      </c>
      <c r="P35" s="141">
        <v>4.5</v>
      </c>
      <c r="Q35" s="142">
        <v>0.1</v>
      </c>
      <c r="R35" s="136"/>
      <c r="S35" s="136" t="s">
        <v>341</v>
      </c>
      <c r="T35" s="71" t="s">
        <v>353</v>
      </c>
      <c r="U35" s="136" t="s">
        <v>335</v>
      </c>
      <c r="V35" s="70" t="s">
        <v>340</v>
      </c>
      <c r="W35" s="70" t="s">
        <v>338</v>
      </c>
      <c r="X35" s="70" t="s">
        <v>334</v>
      </c>
      <c r="Y35" s="71" t="s">
        <v>339</v>
      </c>
      <c r="Z35" s="71" t="s">
        <v>336</v>
      </c>
      <c r="AA35" s="193" t="s">
        <v>337</v>
      </c>
    </row>
    <row r="36" spans="1:27" s="112" customFormat="1" ht="243">
      <c r="A36" s="121" t="s">
        <v>44</v>
      </c>
      <c r="B36" s="128" t="s">
        <v>432</v>
      </c>
      <c r="C36" s="252">
        <v>348424</v>
      </c>
      <c r="D36" s="137">
        <v>345428</v>
      </c>
      <c r="E36" s="137">
        <v>345428</v>
      </c>
      <c r="F36" s="122">
        <v>2996</v>
      </c>
      <c r="G36" s="148">
        <v>8.6999999999999994E-3</v>
      </c>
      <c r="H36" s="149">
        <v>2996</v>
      </c>
      <c r="I36" s="210" t="s">
        <v>127</v>
      </c>
      <c r="J36" s="224" t="s">
        <v>434</v>
      </c>
      <c r="K36" s="214" t="s">
        <v>435</v>
      </c>
      <c r="L36" s="124">
        <v>4.18</v>
      </c>
      <c r="M36" s="125">
        <v>4.0999999999999996</v>
      </c>
      <c r="N36" s="126">
        <v>0.08</v>
      </c>
      <c r="O36" s="123" t="s">
        <v>433</v>
      </c>
      <c r="P36" s="143">
        <v>4.2</v>
      </c>
      <c r="Q36" s="143">
        <v>0.1</v>
      </c>
      <c r="R36" s="179"/>
      <c r="S36" s="179"/>
      <c r="T36" s="117" t="s">
        <v>738</v>
      </c>
      <c r="U36" s="177" t="s">
        <v>276</v>
      </c>
      <c r="V36" s="71" t="s">
        <v>436</v>
      </c>
      <c r="W36" s="71" t="s">
        <v>437</v>
      </c>
      <c r="X36" s="71" t="s">
        <v>438</v>
      </c>
      <c r="Y36" s="71"/>
      <c r="Z36" s="71" t="s">
        <v>440</v>
      </c>
      <c r="AA36" s="193" t="s">
        <v>439</v>
      </c>
    </row>
    <row r="37" spans="1:27" s="112" customFormat="1" ht="402" customHeight="1">
      <c r="A37" s="121" t="s">
        <v>46</v>
      </c>
      <c r="B37" s="128" t="s">
        <v>681</v>
      </c>
      <c r="C37" s="252">
        <v>354189</v>
      </c>
      <c r="D37" s="137">
        <v>350571</v>
      </c>
      <c r="E37" s="138">
        <v>350571</v>
      </c>
      <c r="F37" s="122">
        <v>3618</v>
      </c>
      <c r="G37" s="148">
        <v>1.03E-2</v>
      </c>
      <c r="H37" s="149">
        <v>3618</v>
      </c>
      <c r="I37" s="210" t="s">
        <v>127</v>
      </c>
      <c r="J37" s="224" t="s">
        <v>690</v>
      </c>
      <c r="K37" s="212"/>
      <c r="L37" s="124">
        <v>4.29</v>
      </c>
      <c r="M37" s="125">
        <v>4.1500000000000004</v>
      </c>
      <c r="N37" s="126">
        <v>0.14000000000000001</v>
      </c>
      <c r="O37" s="123" t="s">
        <v>697</v>
      </c>
      <c r="P37" s="142">
        <v>4.3</v>
      </c>
      <c r="Q37" s="142">
        <v>0.15</v>
      </c>
      <c r="R37" s="177"/>
      <c r="S37" s="177" t="s">
        <v>700</v>
      </c>
      <c r="T37" s="71" t="s">
        <v>698</v>
      </c>
      <c r="U37" s="177" t="s">
        <v>696</v>
      </c>
      <c r="V37" s="68" t="s">
        <v>694</v>
      </c>
      <c r="W37" s="68" t="s">
        <v>693</v>
      </c>
      <c r="X37" s="68" t="s">
        <v>695</v>
      </c>
      <c r="Y37" s="68"/>
      <c r="Z37" s="68" t="s">
        <v>691</v>
      </c>
      <c r="AA37" s="193" t="s">
        <v>692</v>
      </c>
    </row>
    <row r="38" spans="1:27" s="112" customFormat="1" ht="216">
      <c r="A38" s="121" t="s">
        <v>48</v>
      </c>
      <c r="B38" s="128" t="s">
        <v>799</v>
      </c>
      <c r="C38" s="252">
        <v>361023</v>
      </c>
      <c r="D38" s="137">
        <v>357257</v>
      </c>
      <c r="E38" s="138">
        <v>357257</v>
      </c>
      <c r="F38" s="122">
        <v>3766</v>
      </c>
      <c r="G38" s="148">
        <v>1.0500000000000001E-2</v>
      </c>
      <c r="H38" s="149">
        <v>3766</v>
      </c>
      <c r="I38" s="210" t="s">
        <v>127</v>
      </c>
      <c r="J38" s="224" t="s">
        <v>806</v>
      </c>
      <c r="K38" s="212"/>
      <c r="L38" s="124">
        <v>4.51</v>
      </c>
      <c r="M38" s="125">
        <v>4.4000000000000004</v>
      </c>
      <c r="N38" s="126">
        <v>0.11</v>
      </c>
      <c r="O38" s="123" t="s">
        <v>333</v>
      </c>
      <c r="P38" s="142">
        <v>4.5</v>
      </c>
      <c r="Q38" s="142">
        <v>0.1</v>
      </c>
      <c r="R38" s="179"/>
      <c r="S38" s="177" t="s">
        <v>397</v>
      </c>
      <c r="T38" s="71" t="s">
        <v>800</v>
      </c>
      <c r="U38" s="177" t="s">
        <v>807</v>
      </c>
      <c r="V38" s="68" t="s">
        <v>801</v>
      </c>
      <c r="W38" s="68" t="s">
        <v>803</v>
      </c>
      <c r="X38" s="68" t="s">
        <v>802</v>
      </c>
      <c r="Y38" s="68"/>
      <c r="Z38" s="68" t="s">
        <v>805</v>
      </c>
      <c r="AA38" s="193" t="s">
        <v>804</v>
      </c>
    </row>
    <row r="39" spans="1:27" s="112" customFormat="1" ht="385.5" customHeight="1">
      <c r="A39" s="121" t="s">
        <v>49</v>
      </c>
      <c r="B39" s="128" t="s">
        <v>450</v>
      </c>
      <c r="C39" s="252">
        <v>363998</v>
      </c>
      <c r="D39" s="137">
        <v>360942</v>
      </c>
      <c r="E39" s="138">
        <v>360942</v>
      </c>
      <c r="F39" s="122">
        <v>3056</v>
      </c>
      <c r="G39" s="148">
        <v>8.5000000000000006E-3</v>
      </c>
      <c r="H39" s="149">
        <v>3056</v>
      </c>
      <c r="I39" s="210" t="s">
        <v>466</v>
      </c>
      <c r="J39" s="224" t="s">
        <v>473</v>
      </c>
      <c r="K39" s="212"/>
      <c r="L39" s="124">
        <v>4.49</v>
      </c>
      <c r="M39" s="125">
        <v>4.4000000000000004</v>
      </c>
      <c r="N39" s="126">
        <v>0.09</v>
      </c>
      <c r="O39" s="123" t="s">
        <v>333</v>
      </c>
      <c r="P39" s="142">
        <v>4.5</v>
      </c>
      <c r="Q39" s="142">
        <v>0.1</v>
      </c>
      <c r="R39" s="253"/>
      <c r="S39" s="177" t="s">
        <v>397</v>
      </c>
      <c r="T39" s="67" t="s">
        <v>472</v>
      </c>
      <c r="U39" s="177" t="s">
        <v>276</v>
      </c>
      <c r="V39" s="71" t="s">
        <v>470</v>
      </c>
      <c r="W39" s="71" t="s">
        <v>469</v>
      </c>
      <c r="X39" s="71" t="s">
        <v>471</v>
      </c>
      <c r="Y39" s="71"/>
      <c r="Z39" s="71" t="s">
        <v>467</v>
      </c>
      <c r="AA39" s="193" t="s">
        <v>468</v>
      </c>
    </row>
    <row r="40" spans="1:27" s="112" customFormat="1" ht="409.5" customHeight="1">
      <c r="A40" s="121" t="s">
        <v>50</v>
      </c>
      <c r="B40" s="128" t="s">
        <v>575</v>
      </c>
      <c r="C40" s="252">
        <v>362231</v>
      </c>
      <c r="D40" s="137">
        <v>359027</v>
      </c>
      <c r="E40" s="138">
        <v>359027</v>
      </c>
      <c r="F40" s="122">
        <v>3204</v>
      </c>
      <c r="G40" s="148">
        <v>8.8999999999999999E-3</v>
      </c>
      <c r="H40" s="149">
        <v>3204</v>
      </c>
      <c r="I40" s="210" t="s">
        <v>127</v>
      </c>
      <c r="J40" s="224" t="s">
        <v>598</v>
      </c>
      <c r="K40" s="214"/>
      <c r="L40" s="124">
        <v>4.51</v>
      </c>
      <c r="M40" s="125">
        <v>4.4000000000000004</v>
      </c>
      <c r="N40" s="126">
        <v>0.11</v>
      </c>
      <c r="O40" s="123" t="s">
        <v>333</v>
      </c>
      <c r="P40" s="142">
        <v>4.5</v>
      </c>
      <c r="Q40" s="142">
        <v>0.1</v>
      </c>
      <c r="R40" s="177"/>
      <c r="S40" s="177" t="s">
        <v>699</v>
      </c>
      <c r="T40" s="71" t="s">
        <v>599</v>
      </c>
      <c r="U40" s="253" t="s">
        <v>593</v>
      </c>
      <c r="V40" s="68" t="s">
        <v>597</v>
      </c>
      <c r="W40" s="68" t="s">
        <v>596</v>
      </c>
      <c r="X40" s="68" t="s">
        <v>880</v>
      </c>
      <c r="Y40" s="68"/>
      <c r="Z40" s="68" t="s">
        <v>594</v>
      </c>
      <c r="AA40" s="193" t="s">
        <v>595</v>
      </c>
    </row>
    <row r="41" spans="1:27" s="112" customFormat="1" ht="256.5">
      <c r="A41" s="121" t="s">
        <v>51</v>
      </c>
      <c r="B41" s="128" t="s">
        <v>421</v>
      </c>
      <c r="C41" s="252">
        <v>354965</v>
      </c>
      <c r="D41" s="137">
        <v>351166</v>
      </c>
      <c r="E41" s="138">
        <v>351166</v>
      </c>
      <c r="F41" s="122">
        <v>3799</v>
      </c>
      <c r="G41" s="148">
        <v>1.0800000000000001E-2</v>
      </c>
      <c r="H41" s="149">
        <v>3799</v>
      </c>
      <c r="I41" s="210" t="s">
        <v>422</v>
      </c>
      <c r="J41" s="224" t="s">
        <v>431</v>
      </c>
      <c r="K41" s="212" t="s">
        <v>423</v>
      </c>
      <c r="L41" s="124">
        <v>4.4800000000000004</v>
      </c>
      <c r="M41" s="125">
        <v>4.4000000000000004</v>
      </c>
      <c r="N41" s="126">
        <v>0.08</v>
      </c>
      <c r="O41" s="123" t="s">
        <v>333</v>
      </c>
      <c r="P41" s="142">
        <v>4.5</v>
      </c>
      <c r="Q41" s="142">
        <v>0.1</v>
      </c>
      <c r="R41" s="177"/>
      <c r="S41" s="253" t="s">
        <v>397</v>
      </c>
      <c r="T41" s="71" t="s">
        <v>425</v>
      </c>
      <c r="U41" s="177" t="s">
        <v>430</v>
      </c>
      <c r="V41" s="68" t="s">
        <v>428</v>
      </c>
      <c r="W41" s="68" t="s">
        <v>427</v>
      </c>
      <c r="X41" s="68" t="s">
        <v>429</v>
      </c>
      <c r="Y41" s="68" t="s">
        <v>424</v>
      </c>
      <c r="Z41" s="68" t="s">
        <v>426</v>
      </c>
      <c r="AA41" s="193"/>
    </row>
    <row r="42" spans="1:27" s="112" customFormat="1" ht="324">
      <c r="A42" s="121" t="s">
        <v>52</v>
      </c>
      <c r="B42" s="128" t="s">
        <v>709</v>
      </c>
      <c r="C42" s="252">
        <v>334441</v>
      </c>
      <c r="D42" s="137">
        <v>330514</v>
      </c>
      <c r="E42" s="138">
        <v>330514</v>
      </c>
      <c r="F42" s="122">
        <v>3927</v>
      </c>
      <c r="G42" s="148">
        <v>1.1900000000000001E-2</v>
      </c>
      <c r="H42" s="149">
        <v>3927</v>
      </c>
      <c r="I42" s="210" t="s">
        <v>127</v>
      </c>
      <c r="J42" s="224" t="s">
        <v>710</v>
      </c>
      <c r="K42" s="214" t="s">
        <v>711</v>
      </c>
      <c r="L42" s="124">
        <v>4.3499999999999996</v>
      </c>
      <c r="M42" s="125">
        <v>4.2</v>
      </c>
      <c r="N42" s="126">
        <v>0.15</v>
      </c>
      <c r="O42" s="123" t="s">
        <v>720</v>
      </c>
      <c r="P42" s="141">
        <v>4.3499999999999996</v>
      </c>
      <c r="Q42" s="142">
        <v>0.15</v>
      </c>
      <c r="R42" s="177"/>
      <c r="S42" s="177" t="s">
        <v>719</v>
      </c>
      <c r="T42" s="71" t="s">
        <v>718</v>
      </c>
      <c r="U42" s="253" t="s">
        <v>276</v>
      </c>
      <c r="V42" s="68" t="s">
        <v>714</v>
      </c>
      <c r="W42" s="68" t="s">
        <v>715</v>
      </c>
      <c r="X42" s="68" t="s">
        <v>716</v>
      </c>
      <c r="Y42" s="68" t="s">
        <v>717</v>
      </c>
      <c r="Z42" s="68" t="s">
        <v>712</v>
      </c>
      <c r="AA42" s="193" t="s">
        <v>713</v>
      </c>
    </row>
    <row r="43" spans="1:27" s="112" customFormat="1" ht="189">
      <c r="A43" s="121" t="s">
        <v>53</v>
      </c>
      <c r="B43" s="128" t="s">
        <v>217</v>
      </c>
      <c r="C43" s="129">
        <v>368011</v>
      </c>
      <c r="D43" s="130">
        <v>364055</v>
      </c>
      <c r="E43" s="131">
        <v>364055</v>
      </c>
      <c r="F43" s="122">
        <v>3956</v>
      </c>
      <c r="G43" s="132">
        <v>1.09E-2</v>
      </c>
      <c r="H43" s="133">
        <v>3956</v>
      </c>
      <c r="I43" s="210" t="s">
        <v>127</v>
      </c>
      <c r="J43" s="224" t="s">
        <v>218</v>
      </c>
      <c r="K43" s="214"/>
      <c r="L43" s="124">
        <v>4.5</v>
      </c>
      <c r="M43" s="125">
        <v>4.4000000000000004</v>
      </c>
      <c r="N43" s="126">
        <v>0.1</v>
      </c>
      <c r="O43" s="123" t="s">
        <v>219</v>
      </c>
      <c r="P43" s="127">
        <v>4.5</v>
      </c>
      <c r="Q43" s="127">
        <v>0.1</v>
      </c>
      <c r="R43" s="136"/>
      <c r="S43" s="136" t="s">
        <v>341</v>
      </c>
      <c r="T43" s="198" t="s">
        <v>227</v>
      </c>
      <c r="U43" s="70" t="s">
        <v>226</v>
      </c>
      <c r="V43" s="70" t="s">
        <v>222</v>
      </c>
      <c r="W43" s="70" t="s">
        <v>223</v>
      </c>
      <c r="X43" s="70" t="s">
        <v>224</v>
      </c>
      <c r="Y43" s="70" t="s">
        <v>225</v>
      </c>
      <c r="Z43" s="70" t="s">
        <v>220</v>
      </c>
      <c r="AA43" s="193" t="s">
        <v>221</v>
      </c>
    </row>
    <row r="44" spans="1:27" s="112" customFormat="1" ht="368.25" customHeight="1">
      <c r="A44" s="121" t="s">
        <v>54</v>
      </c>
      <c r="B44" s="128" t="s">
        <v>845</v>
      </c>
      <c r="C44" s="252">
        <v>348946</v>
      </c>
      <c r="D44" s="137">
        <v>345201</v>
      </c>
      <c r="E44" s="138">
        <v>345201</v>
      </c>
      <c r="F44" s="122">
        <v>3745</v>
      </c>
      <c r="G44" s="148">
        <v>1.0800000000000001E-2</v>
      </c>
      <c r="H44" s="149">
        <v>3745</v>
      </c>
      <c r="I44" s="210" t="s">
        <v>127</v>
      </c>
      <c r="J44" s="224" t="s">
        <v>846</v>
      </c>
      <c r="K44" s="212" t="s">
        <v>853</v>
      </c>
      <c r="L44" s="124">
        <v>4.5</v>
      </c>
      <c r="M44" s="125">
        <v>4.4000000000000004</v>
      </c>
      <c r="N44" s="126">
        <v>0.1</v>
      </c>
      <c r="O44" s="123" t="s">
        <v>333</v>
      </c>
      <c r="P44" s="142">
        <v>4.5</v>
      </c>
      <c r="Q44" s="142">
        <v>0.1</v>
      </c>
      <c r="R44" s="177"/>
      <c r="S44" s="177" t="s">
        <v>397</v>
      </c>
      <c r="T44" s="71" t="s">
        <v>847</v>
      </c>
      <c r="U44" s="184" t="s">
        <v>567</v>
      </c>
      <c r="V44" s="68" t="s">
        <v>851</v>
      </c>
      <c r="W44" s="68" t="s">
        <v>850</v>
      </c>
      <c r="X44" s="68" t="s">
        <v>852</v>
      </c>
      <c r="Y44" s="68"/>
      <c r="Z44" s="68" t="s">
        <v>848</v>
      </c>
      <c r="AA44" s="193" t="s">
        <v>849</v>
      </c>
    </row>
    <row r="45" spans="1:27" s="112" customFormat="1" ht="315" customHeight="1">
      <c r="A45" s="121" t="s">
        <v>76</v>
      </c>
      <c r="B45" s="128" t="s">
        <v>556</v>
      </c>
      <c r="C45" s="252">
        <v>365941</v>
      </c>
      <c r="D45" s="145">
        <v>362338</v>
      </c>
      <c r="E45" s="146">
        <v>362338</v>
      </c>
      <c r="F45" s="122">
        <v>3603</v>
      </c>
      <c r="G45" s="151">
        <v>9.9000000000000008E-3</v>
      </c>
      <c r="H45" s="122">
        <v>3603</v>
      </c>
      <c r="I45" s="210" t="s">
        <v>127</v>
      </c>
      <c r="J45" s="224" t="s">
        <v>557</v>
      </c>
      <c r="K45" s="214" t="s">
        <v>558</v>
      </c>
      <c r="L45" s="124">
        <v>4.49</v>
      </c>
      <c r="M45" s="125">
        <v>4.4000000000000004</v>
      </c>
      <c r="N45" s="126">
        <v>0.09</v>
      </c>
      <c r="O45" s="123" t="s">
        <v>333</v>
      </c>
      <c r="P45" s="141">
        <v>4.5</v>
      </c>
      <c r="Q45" s="142">
        <v>0.1</v>
      </c>
      <c r="R45" s="177"/>
      <c r="S45" s="177" t="s">
        <v>397</v>
      </c>
      <c r="T45" s="71" t="s">
        <v>564</v>
      </c>
      <c r="U45" s="253" t="s">
        <v>276</v>
      </c>
      <c r="V45" s="68" t="s">
        <v>561</v>
      </c>
      <c r="W45" s="68" t="s">
        <v>562</v>
      </c>
      <c r="X45" s="68" t="s">
        <v>563</v>
      </c>
      <c r="Y45" s="68"/>
      <c r="Z45" s="68" t="s">
        <v>559</v>
      </c>
      <c r="AA45" s="193" t="s">
        <v>560</v>
      </c>
    </row>
    <row r="46" spans="1:27" s="112" customFormat="1" ht="310.5">
      <c r="A46" s="121" t="s">
        <v>55</v>
      </c>
      <c r="B46" s="128" t="s">
        <v>388</v>
      </c>
      <c r="C46" s="252">
        <v>354136</v>
      </c>
      <c r="D46" s="137">
        <v>350222</v>
      </c>
      <c r="E46" s="138">
        <v>350222</v>
      </c>
      <c r="F46" s="122">
        <v>3914</v>
      </c>
      <c r="G46" s="148">
        <v>1.12E-2</v>
      </c>
      <c r="H46" s="149">
        <v>3914</v>
      </c>
      <c r="I46" s="210" t="s">
        <v>389</v>
      </c>
      <c r="J46" s="224" t="s">
        <v>390</v>
      </c>
      <c r="K46" s="254"/>
      <c r="L46" s="124">
        <v>4.4800000000000004</v>
      </c>
      <c r="M46" s="125">
        <v>4.4000000000000004</v>
      </c>
      <c r="N46" s="126">
        <v>0.08</v>
      </c>
      <c r="O46" s="123" t="s">
        <v>333</v>
      </c>
      <c r="P46" s="141">
        <v>4.5</v>
      </c>
      <c r="Q46" s="142">
        <v>0.1</v>
      </c>
      <c r="R46" s="177"/>
      <c r="S46" s="177" t="s">
        <v>397</v>
      </c>
      <c r="T46" s="71" t="s">
        <v>396</v>
      </c>
      <c r="U46" s="177" t="s">
        <v>276</v>
      </c>
      <c r="V46" s="68" t="s">
        <v>392</v>
      </c>
      <c r="W46" s="68" t="s">
        <v>393</v>
      </c>
      <c r="X46" s="68" t="s">
        <v>394</v>
      </c>
      <c r="Y46" s="68" t="s">
        <v>395</v>
      </c>
      <c r="Z46" s="68" t="s">
        <v>391</v>
      </c>
      <c r="AA46" s="193" t="s">
        <v>399</v>
      </c>
    </row>
    <row r="47" spans="1:27" s="112" customFormat="1" ht="409.5" customHeight="1">
      <c r="A47" s="121" t="s">
        <v>1</v>
      </c>
      <c r="B47" s="128" t="s">
        <v>565</v>
      </c>
      <c r="C47" s="129">
        <v>351205</v>
      </c>
      <c r="D47" s="130">
        <v>347677</v>
      </c>
      <c r="E47" s="131">
        <v>347677</v>
      </c>
      <c r="F47" s="122">
        <v>3528</v>
      </c>
      <c r="G47" s="148">
        <v>1.01E-2</v>
      </c>
      <c r="H47" s="133">
        <v>3528</v>
      </c>
      <c r="I47" s="210" t="s">
        <v>127</v>
      </c>
      <c r="J47" s="224" t="s">
        <v>566</v>
      </c>
      <c r="K47" s="214"/>
      <c r="L47" s="124">
        <v>4.4800000000000004</v>
      </c>
      <c r="M47" s="125">
        <v>4.4000000000000004</v>
      </c>
      <c r="N47" s="126">
        <v>0.08</v>
      </c>
      <c r="O47" s="123" t="s">
        <v>600</v>
      </c>
      <c r="P47" s="152">
        <v>4.5</v>
      </c>
      <c r="Q47" s="127">
        <v>0.1</v>
      </c>
      <c r="R47" s="136"/>
      <c r="S47" s="136" t="s">
        <v>397</v>
      </c>
      <c r="T47" s="71" t="s">
        <v>574</v>
      </c>
      <c r="U47" s="140" t="s">
        <v>567</v>
      </c>
      <c r="V47" s="66" t="s">
        <v>570</v>
      </c>
      <c r="W47" s="66" t="s">
        <v>569</v>
      </c>
      <c r="X47" s="66" t="s">
        <v>571</v>
      </c>
      <c r="Y47" s="66" t="s">
        <v>572</v>
      </c>
      <c r="Z47" s="66" t="s">
        <v>568</v>
      </c>
      <c r="AA47" s="193" t="s">
        <v>573</v>
      </c>
    </row>
    <row r="48" spans="1:27" s="112" customFormat="1" ht="409.5" customHeight="1" thickBot="1">
      <c r="A48" s="121" t="s">
        <v>0</v>
      </c>
      <c r="B48" s="128" t="s">
        <v>575</v>
      </c>
      <c r="C48" s="252">
        <v>362238</v>
      </c>
      <c r="D48" s="137">
        <v>359076</v>
      </c>
      <c r="E48" s="138">
        <v>359076</v>
      </c>
      <c r="F48" s="122">
        <v>3162</v>
      </c>
      <c r="G48" s="148">
        <v>8.8000000000000005E-3</v>
      </c>
      <c r="H48" s="149">
        <v>3162</v>
      </c>
      <c r="I48" s="210" t="s">
        <v>127</v>
      </c>
      <c r="J48" s="224" t="s">
        <v>585</v>
      </c>
      <c r="K48" s="212" t="s">
        <v>584</v>
      </c>
      <c r="L48" s="124">
        <v>4.51</v>
      </c>
      <c r="M48" s="125">
        <v>4.4000000000000004</v>
      </c>
      <c r="N48" s="126">
        <v>0.11</v>
      </c>
      <c r="O48" s="123" t="s">
        <v>333</v>
      </c>
      <c r="P48" s="144">
        <v>4.5</v>
      </c>
      <c r="Q48" s="143">
        <v>0.1</v>
      </c>
      <c r="R48" s="177"/>
      <c r="S48" s="177" t="s">
        <v>397</v>
      </c>
      <c r="T48" s="71" t="s">
        <v>592</v>
      </c>
      <c r="U48" s="267" t="s">
        <v>567</v>
      </c>
      <c r="V48" s="68" t="s">
        <v>589</v>
      </c>
      <c r="W48" s="68" t="s">
        <v>588</v>
      </c>
      <c r="X48" s="68" t="s">
        <v>590</v>
      </c>
      <c r="Y48" s="68" t="s">
        <v>591</v>
      </c>
      <c r="Z48" s="68" t="s">
        <v>587</v>
      </c>
      <c r="AA48" s="193" t="s">
        <v>586</v>
      </c>
    </row>
    <row r="49" spans="1:27" s="112" customFormat="1" ht="409.5" customHeight="1" thickTop="1">
      <c r="A49" s="121" t="s">
        <v>2</v>
      </c>
      <c r="B49" s="128" t="s">
        <v>355</v>
      </c>
      <c r="C49" s="129">
        <v>357635</v>
      </c>
      <c r="D49" s="130">
        <v>354014</v>
      </c>
      <c r="E49" s="131">
        <v>354014</v>
      </c>
      <c r="F49" s="122">
        <v>3621</v>
      </c>
      <c r="G49" s="132">
        <v>1.0200000000000001E-2</v>
      </c>
      <c r="H49" s="133">
        <v>3621</v>
      </c>
      <c r="I49" s="210" t="s">
        <v>127</v>
      </c>
      <c r="J49" s="226" t="s">
        <v>357</v>
      </c>
      <c r="K49" s="225" t="s">
        <v>356</v>
      </c>
      <c r="L49" s="124">
        <v>4.4800000000000004</v>
      </c>
      <c r="M49" s="125">
        <v>4.4000000000000004</v>
      </c>
      <c r="N49" s="126">
        <v>0.08</v>
      </c>
      <c r="O49" s="123" t="s">
        <v>333</v>
      </c>
      <c r="P49" s="152">
        <v>4.5</v>
      </c>
      <c r="Q49" s="127">
        <v>0.1</v>
      </c>
      <c r="R49" s="153"/>
      <c r="S49" s="136" t="s">
        <v>398</v>
      </c>
      <c r="T49" s="119" t="s">
        <v>362</v>
      </c>
      <c r="U49" s="140" t="s">
        <v>276</v>
      </c>
      <c r="V49" s="83" t="s">
        <v>387</v>
      </c>
      <c r="W49" s="83" t="s">
        <v>386</v>
      </c>
      <c r="X49" s="83" t="s">
        <v>360</v>
      </c>
      <c r="Y49" s="83" t="s">
        <v>361</v>
      </c>
      <c r="Z49" s="83" t="s">
        <v>358</v>
      </c>
      <c r="AA49" s="193" t="s">
        <v>359</v>
      </c>
    </row>
    <row r="50" spans="1:27" s="112" customFormat="1" ht="189.75" thickBot="1">
      <c r="A50" s="200" t="s">
        <v>3</v>
      </c>
      <c r="B50" s="201" t="s">
        <v>729</v>
      </c>
      <c r="C50" s="268">
        <v>352595</v>
      </c>
      <c r="D50" s="269">
        <v>349255</v>
      </c>
      <c r="E50" s="270">
        <v>349255</v>
      </c>
      <c r="F50" s="202">
        <v>3340</v>
      </c>
      <c r="G50" s="271">
        <v>9.5999999999999992E-3</v>
      </c>
      <c r="H50" s="272">
        <v>3340</v>
      </c>
      <c r="I50" s="211" t="s">
        <v>127</v>
      </c>
      <c r="J50" s="227" t="s">
        <v>737</v>
      </c>
      <c r="K50" s="228"/>
      <c r="L50" s="204">
        <v>4.4800000000000004</v>
      </c>
      <c r="M50" s="205">
        <v>4.4000000000000004</v>
      </c>
      <c r="N50" s="206">
        <v>0.08</v>
      </c>
      <c r="O50" s="203" t="s">
        <v>730</v>
      </c>
      <c r="P50" s="273">
        <v>4.5</v>
      </c>
      <c r="Q50" s="274">
        <v>0.1</v>
      </c>
      <c r="R50" s="275"/>
      <c r="S50" s="276" t="s">
        <v>397</v>
      </c>
      <c r="T50" s="207" t="s">
        <v>735</v>
      </c>
      <c r="U50" s="277" t="s">
        <v>736</v>
      </c>
      <c r="V50" s="278" t="s">
        <v>733</v>
      </c>
      <c r="W50" s="278"/>
      <c r="X50" s="278" t="s">
        <v>734</v>
      </c>
      <c r="Y50" s="278"/>
      <c r="Z50" s="278" t="s">
        <v>731</v>
      </c>
      <c r="AA50" s="194" t="s">
        <v>732</v>
      </c>
    </row>
    <row r="51" spans="1:27" ht="13.5" customHeight="1"/>
  </sheetData>
  <autoFilter ref="Q1:Q51" xr:uid="{00000000-0009-0000-0000-000000000000}"/>
  <mergeCells count="15">
    <mergeCell ref="AA1:AA2"/>
    <mergeCell ref="V1:V2"/>
    <mergeCell ref="I1:K1"/>
    <mergeCell ref="A1:A2"/>
    <mergeCell ref="B1:B2"/>
    <mergeCell ref="C1:D1"/>
    <mergeCell ref="F1:G1"/>
    <mergeCell ref="L1:O1"/>
    <mergeCell ref="T1:T2"/>
    <mergeCell ref="Z1:Z2"/>
    <mergeCell ref="S1:S2"/>
    <mergeCell ref="W1:W2"/>
    <mergeCell ref="U1:U2"/>
    <mergeCell ref="Y1:Y2"/>
    <mergeCell ref="X1:X2"/>
  </mergeCells>
  <phoneticPr fontId="2"/>
  <printOptions horizontalCentered="1"/>
  <pageMargins left="0.23622047244094491" right="0.23622047244094491" top="0.35433070866141736" bottom="0.35433070866141736" header="0.31496062992125984" footer="0.31496062992125984"/>
  <pageSetup paperSize="8" scale="33" fitToHeight="0" orientation="landscape" r:id="rId1"/>
  <headerFooter alignWithMargins="0"/>
  <rowBreaks count="5" manualBreakCount="5">
    <brk id="10" max="26" man="1"/>
    <brk id="23" max="26" man="1"/>
    <brk id="30" max="26" man="1"/>
    <brk id="37" max="26" man="1"/>
    <brk id="44" max="2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27"/>
  <sheetViews>
    <sheetView zoomScale="80" zoomScaleNormal="80" zoomScaleSheetLayoutView="70" workbookViewId="0">
      <pane ySplit="2" topLeftCell="A3" activePane="bottomLeft" state="frozen"/>
      <selection pane="bottomLeft" activeCell="A25" sqref="A25"/>
    </sheetView>
  </sheetViews>
  <sheetFormatPr defaultColWidth="39.25" defaultRowHeight="5.65" customHeight="1" outlineLevelCol="1"/>
  <cols>
    <col min="1" max="1" width="9.875" style="84" bestFit="1" customWidth="1"/>
    <col min="2" max="2" width="6.125" style="3" customWidth="1"/>
    <col min="3" max="3" width="9.875" style="5" customWidth="1"/>
    <col min="4" max="4" width="10.5" style="5" customWidth="1"/>
    <col min="5" max="5" width="10" style="5" hidden="1" customWidth="1" outlineLevel="1"/>
    <col min="6" max="6" width="8.5" style="5" customWidth="1" collapsed="1"/>
    <col min="7" max="7" width="8.875" style="1" customWidth="1"/>
    <col min="8" max="8" width="8" style="1" hidden="1" customWidth="1" outlineLevel="1"/>
    <col min="9" max="9" width="5.625" style="2" customWidth="1" collapsed="1"/>
    <col min="10" max="10" width="21" style="2" customWidth="1"/>
    <col min="11" max="11" width="13.625" style="1" customWidth="1"/>
    <col min="12" max="12" width="7.5" style="1" customWidth="1"/>
    <col min="13" max="13" width="7.125" style="1" hidden="1" customWidth="1" outlineLevel="1"/>
    <col min="14" max="14" width="9.125" style="1" customWidth="1" collapsed="1"/>
    <col min="15" max="15" width="16.125" style="1" bestFit="1" customWidth="1"/>
    <col min="16" max="16" width="11" style="1" hidden="1" customWidth="1" outlineLevel="1"/>
    <col min="17" max="18" width="10.875" style="1" hidden="1" customWidth="1" outlineLevel="1"/>
    <col min="19" max="19" width="22.75" style="1" customWidth="1" collapsed="1"/>
    <col min="20" max="20" width="34" style="1" customWidth="1"/>
    <col min="21" max="21" width="23.875" style="1" bestFit="1" customWidth="1"/>
    <col min="22" max="22" width="60.625" style="2" customWidth="1"/>
    <col min="23" max="23" width="60.625" style="1" customWidth="1"/>
    <col min="24" max="27" width="60.625" style="2" customWidth="1"/>
    <col min="28" max="16384" width="39.25" style="1"/>
  </cols>
  <sheetData>
    <row r="1" spans="1:27" s="84" customFormat="1" ht="13.5">
      <c r="A1" s="318"/>
      <c r="B1" s="320" t="s">
        <v>4</v>
      </c>
      <c r="C1" s="322" t="s">
        <v>5</v>
      </c>
      <c r="D1" s="323"/>
      <c r="E1" s="85"/>
      <c r="F1" s="324" t="s">
        <v>8</v>
      </c>
      <c r="G1" s="323"/>
      <c r="H1" s="325"/>
      <c r="I1" s="324" t="s">
        <v>13</v>
      </c>
      <c r="J1" s="327"/>
      <c r="K1" s="328"/>
      <c r="L1" s="327" t="s">
        <v>12</v>
      </c>
      <c r="M1" s="327"/>
      <c r="N1" s="327"/>
      <c r="O1" s="328"/>
      <c r="P1" s="86"/>
      <c r="Q1" s="87"/>
      <c r="R1" s="87"/>
      <c r="S1" s="329" t="s">
        <v>125</v>
      </c>
      <c r="T1" s="329" t="s">
        <v>131</v>
      </c>
      <c r="U1" s="318" t="s">
        <v>71</v>
      </c>
      <c r="V1" s="329" t="s">
        <v>113</v>
      </c>
      <c r="W1" s="329" t="s">
        <v>117</v>
      </c>
      <c r="X1" s="329" t="s">
        <v>100</v>
      </c>
      <c r="Y1" s="329" t="s">
        <v>116</v>
      </c>
      <c r="Z1" s="329" t="s">
        <v>177</v>
      </c>
      <c r="AA1" s="329" t="s">
        <v>132</v>
      </c>
    </row>
    <row r="2" spans="1:27" s="84" customFormat="1" ht="19.5" customHeight="1" thickBot="1">
      <c r="A2" s="319"/>
      <c r="B2" s="321"/>
      <c r="C2" s="88" t="s">
        <v>6</v>
      </c>
      <c r="D2" s="89" t="s">
        <v>7</v>
      </c>
      <c r="E2" s="90"/>
      <c r="F2" s="91" t="s">
        <v>9</v>
      </c>
      <c r="G2" s="89" t="s">
        <v>10</v>
      </c>
      <c r="H2" s="326"/>
      <c r="I2" s="215"/>
      <c r="J2" s="93" t="s">
        <v>134</v>
      </c>
      <c r="K2" s="219" t="s">
        <v>133</v>
      </c>
      <c r="L2" s="92" t="s">
        <v>6</v>
      </c>
      <c r="M2" s="93" t="s">
        <v>7</v>
      </c>
      <c r="N2" s="94" t="s">
        <v>8</v>
      </c>
      <c r="O2" s="95" t="s">
        <v>11</v>
      </c>
      <c r="P2" s="96" t="s">
        <v>103</v>
      </c>
      <c r="Q2" s="97" t="s">
        <v>129</v>
      </c>
      <c r="R2" s="97" t="s">
        <v>130</v>
      </c>
      <c r="S2" s="330"/>
      <c r="T2" s="330"/>
      <c r="U2" s="319"/>
      <c r="V2" s="330"/>
      <c r="W2" s="330"/>
      <c r="X2" s="330"/>
      <c r="Y2" s="330"/>
      <c r="Z2" s="330"/>
      <c r="AA2" s="330"/>
    </row>
    <row r="3" spans="1:27" s="84" customFormat="1" ht="311.25" thickBot="1">
      <c r="A3" s="4" t="s">
        <v>56</v>
      </c>
      <c r="B3" s="98" t="s">
        <v>152</v>
      </c>
      <c r="C3" s="99">
        <v>407884</v>
      </c>
      <c r="D3" s="100">
        <v>404015</v>
      </c>
      <c r="E3" s="249">
        <v>404015</v>
      </c>
      <c r="F3" s="250">
        <v>3869</v>
      </c>
      <c r="G3" s="101">
        <v>9.5999999999999992E-3</v>
      </c>
      <c r="H3" s="102" t="s">
        <v>153</v>
      </c>
      <c r="I3" s="216" t="s">
        <v>126</v>
      </c>
      <c r="J3" s="233" t="s">
        <v>154</v>
      </c>
      <c r="K3" s="231" t="s">
        <v>143</v>
      </c>
      <c r="L3" s="104">
        <v>4.49</v>
      </c>
      <c r="M3" s="105">
        <v>4.4000000000000004</v>
      </c>
      <c r="N3" s="106">
        <v>0.09</v>
      </c>
      <c r="O3" s="103" t="s">
        <v>141</v>
      </c>
      <c r="P3" s="107">
        <v>4.5</v>
      </c>
      <c r="Q3" s="107">
        <v>0.1</v>
      </c>
      <c r="R3" s="107"/>
      <c r="S3" s="59" t="s">
        <v>142</v>
      </c>
      <c r="T3" s="109" t="s">
        <v>145</v>
      </c>
      <c r="U3" s="108" t="s">
        <v>144</v>
      </c>
      <c r="V3" s="187" t="s">
        <v>146</v>
      </c>
      <c r="W3" s="109" t="s">
        <v>148</v>
      </c>
      <c r="X3" s="110" t="s">
        <v>147</v>
      </c>
      <c r="Y3" s="109" t="s">
        <v>149</v>
      </c>
      <c r="Z3" s="109" t="s">
        <v>150</v>
      </c>
      <c r="AA3" s="109" t="s">
        <v>151</v>
      </c>
    </row>
    <row r="4" spans="1:27" s="113" customFormat="1" ht="310.5">
      <c r="A4" s="154" t="s">
        <v>57</v>
      </c>
      <c r="B4" s="161" t="s">
        <v>241</v>
      </c>
      <c r="C4" s="162">
        <v>354158</v>
      </c>
      <c r="D4" s="163">
        <v>350668</v>
      </c>
      <c r="E4" s="163">
        <v>350668</v>
      </c>
      <c r="F4" s="164">
        <v>3490</v>
      </c>
      <c r="G4" s="165">
        <v>0.01</v>
      </c>
      <c r="H4" s="164">
        <v>3490</v>
      </c>
      <c r="I4" s="217" t="s">
        <v>245</v>
      </c>
      <c r="J4" s="229" t="s">
        <v>244</v>
      </c>
      <c r="K4" s="218"/>
      <c r="L4" s="124">
        <v>4.4800000000000004</v>
      </c>
      <c r="M4" s="166" t="s">
        <v>266</v>
      </c>
      <c r="N4" s="167">
        <v>0.08</v>
      </c>
      <c r="O4" s="139" t="s">
        <v>242</v>
      </c>
      <c r="P4" s="127">
        <v>4.5</v>
      </c>
      <c r="Q4" s="127">
        <v>0.1</v>
      </c>
      <c r="R4" s="135"/>
      <c r="S4" s="168" t="s">
        <v>251</v>
      </c>
      <c r="T4" s="77" t="s">
        <v>250</v>
      </c>
      <c r="U4" s="175" t="s">
        <v>243</v>
      </c>
      <c r="V4" s="72" t="s">
        <v>249</v>
      </c>
      <c r="W4" s="73"/>
      <c r="X4" s="74" t="s">
        <v>246</v>
      </c>
      <c r="Y4" s="74"/>
      <c r="Z4" s="74" t="s">
        <v>247</v>
      </c>
      <c r="AA4" s="74" t="s">
        <v>248</v>
      </c>
    </row>
    <row r="5" spans="1:27" s="113" customFormat="1" ht="297">
      <c r="A5" s="155" t="s">
        <v>72</v>
      </c>
      <c r="B5" s="169" t="s">
        <v>740</v>
      </c>
      <c r="C5" s="170">
        <v>373698</v>
      </c>
      <c r="D5" s="171">
        <v>370856</v>
      </c>
      <c r="E5" s="171">
        <v>370856</v>
      </c>
      <c r="F5" s="122">
        <v>2842</v>
      </c>
      <c r="G5" s="172">
        <v>7.7000000000000002E-3</v>
      </c>
      <c r="H5" s="122">
        <v>2842</v>
      </c>
      <c r="I5" s="209" t="s">
        <v>126</v>
      </c>
      <c r="J5" s="224" t="s">
        <v>758</v>
      </c>
      <c r="K5" s="225"/>
      <c r="L5" s="173">
        <v>4.5</v>
      </c>
      <c r="M5" s="166">
        <v>4.4000000000000004</v>
      </c>
      <c r="N5" s="167">
        <v>0.1</v>
      </c>
      <c r="O5" s="139" t="s">
        <v>255</v>
      </c>
      <c r="P5" s="186">
        <v>4.5</v>
      </c>
      <c r="Q5" s="127">
        <v>0.1</v>
      </c>
      <c r="R5" s="135"/>
      <c r="S5" s="174" t="s">
        <v>142</v>
      </c>
      <c r="T5" s="77" t="s">
        <v>759</v>
      </c>
      <c r="U5" s="174" t="s">
        <v>505</v>
      </c>
      <c r="V5" s="75" t="s">
        <v>760</v>
      </c>
      <c r="W5" s="76"/>
      <c r="X5" s="77" t="s">
        <v>761</v>
      </c>
      <c r="Y5" s="77"/>
      <c r="Z5" s="77" t="s">
        <v>762</v>
      </c>
      <c r="AA5" s="77" t="s">
        <v>763</v>
      </c>
    </row>
    <row r="6" spans="1:27" s="113" customFormat="1" ht="366.75" customHeight="1">
      <c r="A6" s="155" t="s">
        <v>73</v>
      </c>
      <c r="B6" s="169" t="s">
        <v>474</v>
      </c>
      <c r="C6" s="170">
        <v>370812</v>
      </c>
      <c r="D6" s="171">
        <v>368753</v>
      </c>
      <c r="E6" s="171">
        <v>368753</v>
      </c>
      <c r="F6" s="122">
        <v>2059</v>
      </c>
      <c r="G6" s="172">
        <v>5.5999999999999999E-3</v>
      </c>
      <c r="H6" s="122">
        <v>2059</v>
      </c>
      <c r="I6" s="209" t="s">
        <v>475</v>
      </c>
      <c r="J6" s="224" t="s">
        <v>477</v>
      </c>
      <c r="K6" s="214" t="s">
        <v>476</v>
      </c>
      <c r="L6" s="124">
        <v>4.5</v>
      </c>
      <c r="M6" s="166">
        <v>4.4000000000000004</v>
      </c>
      <c r="N6" s="167">
        <v>0.1</v>
      </c>
      <c r="O6" s="139" t="s">
        <v>255</v>
      </c>
      <c r="P6" s="142">
        <v>4.5</v>
      </c>
      <c r="Q6" s="142">
        <v>0.1</v>
      </c>
      <c r="R6" s="143"/>
      <c r="S6" s="175" t="s">
        <v>142</v>
      </c>
      <c r="T6" s="235" t="s">
        <v>485</v>
      </c>
      <c r="U6" s="175" t="s">
        <v>482</v>
      </c>
      <c r="V6" s="75" t="s">
        <v>480</v>
      </c>
      <c r="W6" s="76"/>
      <c r="X6" s="77" t="s">
        <v>481</v>
      </c>
      <c r="Y6" s="77" t="s">
        <v>483</v>
      </c>
      <c r="Z6" s="77" t="s">
        <v>479</v>
      </c>
      <c r="AA6" s="77" t="s">
        <v>478</v>
      </c>
    </row>
    <row r="7" spans="1:27" s="113" customFormat="1" ht="229.5">
      <c r="A7" s="156" t="s">
        <v>58</v>
      </c>
      <c r="B7" s="128" t="s">
        <v>252</v>
      </c>
      <c r="C7" s="170">
        <v>404821</v>
      </c>
      <c r="D7" s="171">
        <v>401137</v>
      </c>
      <c r="E7" s="171">
        <v>401137</v>
      </c>
      <c r="F7" s="122">
        <v>3684</v>
      </c>
      <c r="G7" s="176">
        <v>9.1999999999999998E-3</v>
      </c>
      <c r="H7" s="122">
        <v>3684</v>
      </c>
      <c r="I7" s="210" t="s">
        <v>256</v>
      </c>
      <c r="J7" s="224" t="s">
        <v>258</v>
      </c>
      <c r="K7" s="212" t="s">
        <v>257</v>
      </c>
      <c r="L7" s="124" t="s">
        <v>253</v>
      </c>
      <c r="M7" s="166" t="s">
        <v>266</v>
      </c>
      <c r="N7" s="167" t="s">
        <v>254</v>
      </c>
      <c r="O7" s="139" t="s">
        <v>255</v>
      </c>
      <c r="P7" s="127">
        <v>4.5</v>
      </c>
      <c r="Q7" s="127">
        <v>0.1</v>
      </c>
      <c r="R7" s="127"/>
      <c r="S7" s="177" t="s">
        <v>142</v>
      </c>
      <c r="T7" s="115" t="s">
        <v>259</v>
      </c>
      <c r="U7" s="175" t="s">
        <v>260</v>
      </c>
      <c r="V7" s="68" t="s">
        <v>263</v>
      </c>
      <c r="W7" s="68" t="s">
        <v>261</v>
      </c>
      <c r="X7" s="67" t="s">
        <v>262</v>
      </c>
      <c r="Y7" s="67"/>
      <c r="Z7" s="67" t="s">
        <v>264</v>
      </c>
      <c r="AA7" s="67" t="s">
        <v>265</v>
      </c>
    </row>
    <row r="8" spans="1:27" s="113" customFormat="1" ht="345.75" customHeight="1">
      <c r="A8" s="157" t="s">
        <v>74</v>
      </c>
      <c r="B8" s="178" t="s">
        <v>621</v>
      </c>
      <c r="C8" s="170">
        <v>383184</v>
      </c>
      <c r="D8" s="171">
        <v>379462</v>
      </c>
      <c r="E8" s="171">
        <v>379462</v>
      </c>
      <c r="F8" s="122">
        <v>3722</v>
      </c>
      <c r="G8" s="176">
        <v>9.7999999999999997E-3</v>
      </c>
      <c r="H8" s="122">
        <v>3722</v>
      </c>
      <c r="I8" s="210" t="s">
        <v>622</v>
      </c>
      <c r="J8" s="224" t="s">
        <v>624</v>
      </c>
      <c r="K8" s="212" t="s">
        <v>623</v>
      </c>
      <c r="L8" s="124">
        <v>4.6399999999999997</v>
      </c>
      <c r="M8" s="125">
        <v>4.55</v>
      </c>
      <c r="N8" s="126">
        <v>0.09</v>
      </c>
      <c r="O8" s="123" t="s">
        <v>629</v>
      </c>
      <c r="P8" s="142">
        <v>4.6500000000000004</v>
      </c>
      <c r="Q8" s="142">
        <v>0.1</v>
      </c>
      <c r="R8" s="143"/>
      <c r="S8" s="175" t="s">
        <v>633</v>
      </c>
      <c r="T8" s="235" t="s">
        <v>632</v>
      </c>
      <c r="U8" s="175" t="s">
        <v>630</v>
      </c>
      <c r="V8" s="78" t="s">
        <v>631</v>
      </c>
      <c r="W8" s="116" t="s">
        <v>627</v>
      </c>
      <c r="X8" s="78" t="s">
        <v>628</v>
      </c>
      <c r="Y8" s="78"/>
      <c r="Z8" s="78" t="s">
        <v>625</v>
      </c>
      <c r="AA8" s="78" t="s">
        <v>626</v>
      </c>
    </row>
    <row r="9" spans="1:27" s="113" customFormat="1" ht="243.75" customHeight="1">
      <c r="A9" s="158" t="s">
        <v>59</v>
      </c>
      <c r="B9" s="128" t="s">
        <v>342</v>
      </c>
      <c r="C9" s="170">
        <v>405243</v>
      </c>
      <c r="D9" s="171">
        <v>401524</v>
      </c>
      <c r="E9" s="171">
        <v>401524</v>
      </c>
      <c r="F9" s="122">
        <v>3719</v>
      </c>
      <c r="G9" s="176">
        <v>9.2999999999999992E-3</v>
      </c>
      <c r="H9" s="122">
        <v>3719</v>
      </c>
      <c r="I9" s="210" t="s">
        <v>343</v>
      </c>
      <c r="J9" s="224" t="s">
        <v>344</v>
      </c>
      <c r="K9" s="214" t="s">
        <v>350</v>
      </c>
      <c r="L9" s="124">
        <v>4.4800000000000004</v>
      </c>
      <c r="M9" s="166">
        <v>4.4000000000000004</v>
      </c>
      <c r="N9" s="126">
        <v>0.08</v>
      </c>
      <c r="O9" s="139" t="s">
        <v>333</v>
      </c>
      <c r="P9" s="127">
        <v>4.5</v>
      </c>
      <c r="Q9" s="127">
        <v>0.1</v>
      </c>
      <c r="R9" s="127"/>
      <c r="S9" s="179" t="s">
        <v>159</v>
      </c>
      <c r="T9" s="117" t="s">
        <v>354</v>
      </c>
      <c r="U9" s="184" t="s">
        <v>276</v>
      </c>
      <c r="V9" s="68" t="s">
        <v>347</v>
      </c>
      <c r="W9" s="68" t="s">
        <v>351</v>
      </c>
      <c r="X9" s="68" t="s">
        <v>348</v>
      </c>
      <c r="Y9" s="68" t="s">
        <v>349</v>
      </c>
      <c r="Z9" s="68" t="s">
        <v>346</v>
      </c>
      <c r="AA9" s="68" t="s">
        <v>345</v>
      </c>
    </row>
    <row r="10" spans="1:27" s="113" customFormat="1" ht="157.5" customHeight="1">
      <c r="A10" s="155" t="s">
        <v>77</v>
      </c>
      <c r="B10" s="169" t="s">
        <v>670</v>
      </c>
      <c r="C10" s="170">
        <v>390605</v>
      </c>
      <c r="D10" s="171">
        <v>386578</v>
      </c>
      <c r="E10" s="171">
        <v>386578</v>
      </c>
      <c r="F10" s="122">
        <v>4027</v>
      </c>
      <c r="G10" s="172">
        <v>1.04E-2</v>
      </c>
      <c r="H10" s="122">
        <v>4027</v>
      </c>
      <c r="I10" s="210" t="s">
        <v>671</v>
      </c>
      <c r="J10" s="224" t="s">
        <v>672</v>
      </c>
      <c r="K10" s="214" t="s">
        <v>673</v>
      </c>
      <c r="L10" s="124">
        <v>4.5199999999999996</v>
      </c>
      <c r="M10" s="125">
        <v>4.4000000000000004</v>
      </c>
      <c r="N10" s="126">
        <v>0.12</v>
      </c>
      <c r="O10" s="123" t="s">
        <v>333</v>
      </c>
      <c r="P10" s="142">
        <v>4.5</v>
      </c>
      <c r="Q10" s="142">
        <v>0.1</v>
      </c>
      <c r="R10" s="143"/>
      <c r="S10" s="175" t="s">
        <v>680</v>
      </c>
      <c r="T10" s="114"/>
      <c r="U10" s="175" t="s">
        <v>544</v>
      </c>
      <c r="V10" s="77" t="s">
        <v>679</v>
      </c>
      <c r="W10" s="77" t="s">
        <v>678</v>
      </c>
      <c r="X10" s="77" t="s">
        <v>677</v>
      </c>
      <c r="Y10" s="77" t="s">
        <v>676</v>
      </c>
      <c r="Z10" s="77" t="s">
        <v>674</v>
      </c>
      <c r="AA10" s="77" t="s">
        <v>675</v>
      </c>
    </row>
    <row r="11" spans="1:27" s="113" customFormat="1" ht="409.5">
      <c r="A11" s="155" t="s">
        <v>78</v>
      </c>
      <c r="B11" s="169" t="s">
        <v>534</v>
      </c>
      <c r="C11" s="170">
        <v>415329</v>
      </c>
      <c r="D11" s="171">
        <v>411332</v>
      </c>
      <c r="E11" s="171">
        <v>411332</v>
      </c>
      <c r="F11" s="122">
        <v>3997</v>
      </c>
      <c r="G11" s="172">
        <v>9.7000000000000003E-3</v>
      </c>
      <c r="H11" s="122">
        <v>3997</v>
      </c>
      <c r="I11" s="209" t="s">
        <v>535</v>
      </c>
      <c r="J11" s="224" t="s">
        <v>537</v>
      </c>
      <c r="K11" s="214" t="s">
        <v>536</v>
      </c>
      <c r="L11" s="124">
        <v>4.5</v>
      </c>
      <c r="M11" s="166">
        <v>4.4000000000000004</v>
      </c>
      <c r="N11" s="167">
        <v>0.1</v>
      </c>
      <c r="O11" s="139" t="s">
        <v>333</v>
      </c>
      <c r="P11" s="142">
        <v>4.5</v>
      </c>
      <c r="Q11" s="142">
        <v>0.1</v>
      </c>
      <c r="R11" s="143"/>
      <c r="S11" s="175" t="s">
        <v>159</v>
      </c>
      <c r="T11" s="235" t="s">
        <v>538</v>
      </c>
      <c r="U11" s="175" t="s">
        <v>544</v>
      </c>
      <c r="V11" s="77" t="s">
        <v>541</v>
      </c>
      <c r="W11" s="77" t="s">
        <v>542</v>
      </c>
      <c r="X11" s="77" t="s">
        <v>543</v>
      </c>
      <c r="Y11" s="77"/>
      <c r="Z11" s="77" t="s">
        <v>539</v>
      </c>
      <c r="AA11" s="77" t="s">
        <v>540</v>
      </c>
    </row>
    <row r="12" spans="1:27" s="113" customFormat="1" ht="297">
      <c r="A12" s="155" t="s">
        <v>75</v>
      </c>
      <c r="B12" s="169" t="s">
        <v>496</v>
      </c>
      <c r="C12" s="170">
        <v>378101</v>
      </c>
      <c r="D12" s="171">
        <v>374492</v>
      </c>
      <c r="E12" s="171">
        <v>374492</v>
      </c>
      <c r="F12" s="122">
        <v>3609</v>
      </c>
      <c r="G12" s="172">
        <v>9.5999999999999992E-3</v>
      </c>
      <c r="H12" s="122">
        <v>3609</v>
      </c>
      <c r="I12" s="209" t="s">
        <v>497</v>
      </c>
      <c r="J12" s="224" t="s">
        <v>513</v>
      </c>
      <c r="K12" s="212" t="s">
        <v>507</v>
      </c>
      <c r="L12" s="124">
        <v>4.5</v>
      </c>
      <c r="M12" s="125">
        <v>4.4000000000000004</v>
      </c>
      <c r="N12" s="126">
        <v>0.1</v>
      </c>
      <c r="O12" s="139" t="s">
        <v>333</v>
      </c>
      <c r="P12" s="142">
        <v>4.5</v>
      </c>
      <c r="Q12" s="142">
        <v>0.1</v>
      </c>
      <c r="R12" s="142"/>
      <c r="S12" s="177" t="s">
        <v>159</v>
      </c>
      <c r="T12" s="71" t="s">
        <v>508</v>
      </c>
      <c r="U12" s="185" t="s">
        <v>505</v>
      </c>
      <c r="V12" s="77" t="s">
        <v>511</v>
      </c>
      <c r="W12" s="77"/>
      <c r="X12" s="77" t="s">
        <v>512</v>
      </c>
      <c r="Y12" s="118"/>
      <c r="Z12" s="77" t="s">
        <v>509</v>
      </c>
      <c r="AA12" s="77" t="s">
        <v>510</v>
      </c>
    </row>
    <row r="13" spans="1:27" s="113" customFormat="1" ht="324" customHeight="1">
      <c r="A13" s="156" t="s">
        <v>60</v>
      </c>
      <c r="B13" s="128" t="s">
        <v>229</v>
      </c>
      <c r="C13" s="170">
        <v>377044</v>
      </c>
      <c r="D13" s="171">
        <v>373272</v>
      </c>
      <c r="E13" s="171">
        <v>373272</v>
      </c>
      <c r="F13" s="122">
        <v>3772</v>
      </c>
      <c r="G13" s="176">
        <v>1.01E-2</v>
      </c>
      <c r="H13" s="122">
        <v>3772</v>
      </c>
      <c r="I13" s="210" t="s">
        <v>230</v>
      </c>
      <c r="J13" s="224" t="s">
        <v>231</v>
      </c>
      <c r="K13" s="212"/>
      <c r="L13" s="124">
        <v>4.5</v>
      </c>
      <c r="M13" s="125">
        <v>4.4000000000000004</v>
      </c>
      <c r="N13" s="126">
        <v>0.1</v>
      </c>
      <c r="O13" s="123" t="s">
        <v>232</v>
      </c>
      <c r="P13" s="127">
        <v>4.5</v>
      </c>
      <c r="Q13" s="127">
        <v>0.1</v>
      </c>
      <c r="R13" s="127"/>
      <c r="S13" s="177"/>
      <c r="T13" s="71" t="s">
        <v>240</v>
      </c>
      <c r="U13" s="179" t="s">
        <v>233</v>
      </c>
      <c r="V13" s="68" t="s">
        <v>236</v>
      </c>
      <c r="W13" s="68" t="s">
        <v>237</v>
      </c>
      <c r="X13" s="67" t="s">
        <v>238</v>
      </c>
      <c r="Y13" s="67" t="s">
        <v>239</v>
      </c>
      <c r="Z13" s="67" t="s">
        <v>234</v>
      </c>
      <c r="AA13" s="67" t="s">
        <v>235</v>
      </c>
    </row>
    <row r="14" spans="1:27" s="113" customFormat="1" ht="337.5">
      <c r="A14" s="156" t="s">
        <v>61</v>
      </c>
      <c r="B14" s="128" t="s">
        <v>267</v>
      </c>
      <c r="C14" s="170">
        <v>373881</v>
      </c>
      <c r="D14" s="171">
        <v>370932</v>
      </c>
      <c r="E14" s="171">
        <v>370932</v>
      </c>
      <c r="F14" s="122">
        <v>2949</v>
      </c>
      <c r="G14" s="180">
        <v>8.0000000000000002E-3</v>
      </c>
      <c r="H14" s="122">
        <v>2949</v>
      </c>
      <c r="I14" s="210" t="s">
        <v>268</v>
      </c>
      <c r="J14" s="224" t="s">
        <v>269</v>
      </c>
      <c r="K14" s="214" t="s">
        <v>270</v>
      </c>
      <c r="L14" s="124">
        <v>4.51</v>
      </c>
      <c r="M14" s="166">
        <v>4.4000000000000004</v>
      </c>
      <c r="N14" s="167">
        <v>0.11</v>
      </c>
      <c r="O14" s="139" t="s">
        <v>171</v>
      </c>
      <c r="P14" s="143">
        <v>4.5</v>
      </c>
      <c r="Q14" s="127">
        <v>0.1</v>
      </c>
      <c r="R14" s="127"/>
      <c r="S14" s="177" t="s">
        <v>159</v>
      </c>
      <c r="T14" s="71" t="s">
        <v>287</v>
      </c>
      <c r="U14" s="177" t="s">
        <v>276</v>
      </c>
      <c r="V14" s="67" t="s">
        <v>273</v>
      </c>
      <c r="W14" s="68" t="s">
        <v>274</v>
      </c>
      <c r="X14" s="67" t="s">
        <v>275</v>
      </c>
      <c r="Y14" s="67" t="s">
        <v>277</v>
      </c>
      <c r="Z14" s="67" t="s">
        <v>271</v>
      </c>
      <c r="AA14" s="67" t="s">
        <v>272</v>
      </c>
    </row>
    <row r="15" spans="1:27" s="113" customFormat="1" ht="351">
      <c r="A15" s="159" t="s">
        <v>62</v>
      </c>
      <c r="B15" s="128" t="s">
        <v>170</v>
      </c>
      <c r="C15" s="170">
        <v>391047</v>
      </c>
      <c r="D15" s="171">
        <v>386945</v>
      </c>
      <c r="E15" s="171">
        <v>386945</v>
      </c>
      <c r="F15" s="122">
        <v>4102</v>
      </c>
      <c r="G15" s="176">
        <v>1.06E-2</v>
      </c>
      <c r="H15" s="122">
        <v>4102</v>
      </c>
      <c r="I15" s="210" t="s">
        <v>173</v>
      </c>
      <c r="J15" s="224" t="s">
        <v>172</v>
      </c>
      <c r="K15" s="212" t="s">
        <v>176</v>
      </c>
      <c r="L15" s="124">
        <v>4.49</v>
      </c>
      <c r="M15" s="166">
        <v>4.4000000000000004</v>
      </c>
      <c r="N15" s="167">
        <v>0.1</v>
      </c>
      <c r="O15" s="139" t="s">
        <v>171</v>
      </c>
      <c r="P15" s="127">
        <v>4.5</v>
      </c>
      <c r="Q15" s="127">
        <v>0.1</v>
      </c>
      <c r="R15" s="127"/>
      <c r="S15" s="179"/>
      <c r="T15" s="117" t="s">
        <v>420</v>
      </c>
      <c r="U15" s="179" t="s">
        <v>205</v>
      </c>
      <c r="V15" s="68" t="s">
        <v>175</v>
      </c>
      <c r="W15" s="68"/>
      <c r="X15" s="67" t="s">
        <v>179</v>
      </c>
      <c r="Y15" s="67" t="s">
        <v>174</v>
      </c>
      <c r="Z15" s="67" t="s">
        <v>180</v>
      </c>
      <c r="AA15" s="67" t="s">
        <v>178</v>
      </c>
    </row>
    <row r="16" spans="1:27" s="113" customFormat="1" ht="194.25" customHeight="1">
      <c r="A16" s="156" t="s">
        <v>63</v>
      </c>
      <c r="B16" s="128" t="s">
        <v>193</v>
      </c>
      <c r="C16" s="170">
        <v>398731</v>
      </c>
      <c r="D16" s="171">
        <v>394961</v>
      </c>
      <c r="E16" s="171">
        <v>394961</v>
      </c>
      <c r="F16" s="122">
        <v>3770</v>
      </c>
      <c r="G16" s="176">
        <v>9.4999999999999998E-3</v>
      </c>
      <c r="H16" s="122">
        <v>3770</v>
      </c>
      <c r="I16" s="210" t="s">
        <v>194</v>
      </c>
      <c r="J16" s="251" t="s">
        <v>195</v>
      </c>
      <c r="K16" s="214"/>
      <c r="L16" s="124">
        <v>4.51</v>
      </c>
      <c r="M16" s="125">
        <v>4.4000000000000004</v>
      </c>
      <c r="N16" s="126">
        <v>0.11</v>
      </c>
      <c r="O16" s="139" t="s">
        <v>196</v>
      </c>
      <c r="P16" s="144">
        <v>4.5</v>
      </c>
      <c r="Q16" s="127">
        <v>0.1</v>
      </c>
      <c r="R16" s="127"/>
      <c r="S16" s="177"/>
      <c r="T16" s="71" t="s">
        <v>197</v>
      </c>
      <c r="U16" s="177" t="s">
        <v>204</v>
      </c>
      <c r="V16" s="68" t="s">
        <v>198</v>
      </c>
      <c r="W16" s="67" t="s">
        <v>199</v>
      </c>
      <c r="X16" s="67" t="s">
        <v>200</v>
      </c>
      <c r="Y16" s="67" t="s">
        <v>201</v>
      </c>
      <c r="Z16" s="67" t="s">
        <v>203</v>
      </c>
      <c r="AA16" s="67" t="s">
        <v>202</v>
      </c>
    </row>
    <row r="17" spans="1:27" s="113" customFormat="1" ht="291.75" customHeight="1">
      <c r="A17" s="160" t="s">
        <v>64</v>
      </c>
      <c r="B17" s="178" t="s">
        <v>267</v>
      </c>
      <c r="C17" s="170">
        <v>400091</v>
      </c>
      <c r="D17" s="171">
        <v>396309</v>
      </c>
      <c r="E17" s="171">
        <v>396309</v>
      </c>
      <c r="F17" s="122">
        <v>3782</v>
      </c>
      <c r="G17" s="181">
        <v>9.4999999999999998E-3</v>
      </c>
      <c r="H17" s="122">
        <v>3782</v>
      </c>
      <c r="I17" s="210" t="s">
        <v>268</v>
      </c>
      <c r="J17" s="230" t="s">
        <v>284</v>
      </c>
      <c r="K17" s="214" t="s">
        <v>286</v>
      </c>
      <c r="L17" s="124">
        <v>4.51</v>
      </c>
      <c r="M17" s="166">
        <v>4.4000000000000004</v>
      </c>
      <c r="N17" s="167">
        <v>0.11</v>
      </c>
      <c r="O17" s="123" t="s">
        <v>278</v>
      </c>
      <c r="P17" s="143">
        <v>4.5</v>
      </c>
      <c r="Q17" s="127">
        <v>0.1</v>
      </c>
      <c r="R17" s="190"/>
      <c r="S17" s="182" t="s">
        <v>159</v>
      </c>
      <c r="T17" s="119" t="s">
        <v>285</v>
      </c>
      <c r="U17" s="179" t="s">
        <v>279</v>
      </c>
      <c r="V17" s="78" t="s">
        <v>282</v>
      </c>
      <c r="W17" s="78"/>
      <c r="X17" s="67" t="s">
        <v>283</v>
      </c>
      <c r="Y17" s="67"/>
      <c r="Z17" s="78" t="s">
        <v>280</v>
      </c>
      <c r="AA17" s="78" t="s">
        <v>281</v>
      </c>
    </row>
    <row r="18" spans="1:27" s="113" customFormat="1" ht="270">
      <c r="A18" s="156" t="s">
        <v>65</v>
      </c>
      <c r="B18" s="128" t="s">
        <v>309</v>
      </c>
      <c r="C18" s="170">
        <v>394218</v>
      </c>
      <c r="D18" s="171">
        <v>390293</v>
      </c>
      <c r="E18" s="171">
        <v>390293</v>
      </c>
      <c r="F18" s="122">
        <v>3925</v>
      </c>
      <c r="G18" s="176">
        <v>1.01E-2</v>
      </c>
      <c r="H18" s="122">
        <v>3925</v>
      </c>
      <c r="I18" s="210" t="s">
        <v>310</v>
      </c>
      <c r="J18" s="224" t="s">
        <v>316</v>
      </c>
      <c r="K18" s="214"/>
      <c r="L18" s="124">
        <v>4.49</v>
      </c>
      <c r="M18" s="125">
        <v>4.4000000000000004</v>
      </c>
      <c r="N18" s="126">
        <v>0.09</v>
      </c>
      <c r="O18" s="139" t="s">
        <v>278</v>
      </c>
      <c r="P18" s="143">
        <v>4.5</v>
      </c>
      <c r="Q18" s="127">
        <v>0.1</v>
      </c>
      <c r="R18" s="127"/>
      <c r="S18" s="177" t="s">
        <v>159</v>
      </c>
      <c r="T18" s="71" t="s">
        <v>315</v>
      </c>
      <c r="U18" s="177" t="s">
        <v>314</v>
      </c>
      <c r="V18" s="67" t="s">
        <v>312</v>
      </c>
      <c r="W18" s="67" t="s">
        <v>317</v>
      </c>
      <c r="X18" s="67" t="s">
        <v>313</v>
      </c>
      <c r="Y18" s="67" t="s">
        <v>311</v>
      </c>
      <c r="Z18" s="67" t="s">
        <v>318</v>
      </c>
      <c r="AA18" s="67" t="s">
        <v>319</v>
      </c>
    </row>
    <row r="19" spans="1:27" s="113" customFormat="1" ht="352.5" customHeight="1">
      <c r="A19" s="156" t="s">
        <v>66</v>
      </c>
      <c r="B19" s="128" t="s">
        <v>181</v>
      </c>
      <c r="C19" s="170">
        <v>402760</v>
      </c>
      <c r="D19" s="171">
        <v>399066</v>
      </c>
      <c r="E19" s="171">
        <v>399066</v>
      </c>
      <c r="F19" s="122">
        <v>3694</v>
      </c>
      <c r="G19" s="176">
        <v>9.2999999999999992E-3</v>
      </c>
      <c r="H19" s="122">
        <v>3694</v>
      </c>
      <c r="I19" s="210" t="s">
        <v>182</v>
      </c>
      <c r="J19" s="224" t="s">
        <v>183</v>
      </c>
      <c r="K19" s="214"/>
      <c r="L19" s="124">
        <v>4.5</v>
      </c>
      <c r="M19" s="166">
        <v>4.4000000000000004</v>
      </c>
      <c r="N19" s="167">
        <v>0.1</v>
      </c>
      <c r="O19" s="139" t="s">
        <v>184</v>
      </c>
      <c r="P19" s="143">
        <v>4.5</v>
      </c>
      <c r="Q19" s="127">
        <v>0.1</v>
      </c>
      <c r="R19" s="127"/>
      <c r="S19" s="177"/>
      <c r="T19" s="71" t="s">
        <v>185</v>
      </c>
      <c r="U19" s="177" t="s">
        <v>192</v>
      </c>
      <c r="V19" s="68" t="s">
        <v>187</v>
      </c>
      <c r="W19" s="68" t="s">
        <v>188</v>
      </c>
      <c r="X19" s="67" t="s">
        <v>189</v>
      </c>
      <c r="Y19" s="67" t="s">
        <v>186</v>
      </c>
      <c r="Z19" s="67" t="s">
        <v>191</v>
      </c>
      <c r="AA19" s="67" t="s">
        <v>190</v>
      </c>
    </row>
    <row r="20" spans="1:27" s="113" customFormat="1" ht="267.75" customHeight="1">
      <c r="A20" s="156" t="s">
        <v>67</v>
      </c>
      <c r="B20" s="128" t="s">
        <v>400</v>
      </c>
      <c r="C20" s="170">
        <v>394413</v>
      </c>
      <c r="D20" s="171">
        <v>390754</v>
      </c>
      <c r="E20" s="171">
        <v>390754</v>
      </c>
      <c r="F20" s="122">
        <v>3659</v>
      </c>
      <c r="G20" s="176">
        <v>9.4000000000000004E-3</v>
      </c>
      <c r="H20" s="122">
        <v>3659</v>
      </c>
      <c r="I20" s="210" t="s">
        <v>401</v>
      </c>
      <c r="J20" s="224" t="s">
        <v>402</v>
      </c>
      <c r="K20" s="214" t="s">
        <v>403</v>
      </c>
      <c r="L20" s="124">
        <v>4.49</v>
      </c>
      <c r="M20" s="166">
        <v>4.4000000000000004</v>
      </c>
      <c r="N20" s="167">
        <v>0.09</v>
      </c>
      <c r="O20" s="139" t="s">
        <v>209</v>
      </c>
      <c r="P20" s="143">
        <v>4.5</v>
      </c>
      <c r="Q20" s="142">
        <v>0.1</v>
      </c>
      <c r="R20" s="142"/>
      <c r="S20" s="177" t="s">
        <v>159</v>
      </c>
      <c r="T20" s="71" t="s">
        <v>405</v>
      </c>
      <c r="U20" s="177" t="s">
        <v>408</v>
      </c>
      <c r="V20" s="67" t="s">
        <v>409</v>
      </c>
      <c r="W20" s="68" t="s">
        <v>406</v>
      </c>
      <c r="X20" s="67" t="s">
        <v>407</v>
      </c>
      <c r="Y20" s="67" t="s">
        <v>404</v>
      </c>
      <c r="Z20" s="67" t="s">
        <v>410</v>
      </c>
      <c r="AA20" s="67" t="s">
        <v>411</v>
      </c>
    </row>
    <row r="21" spans="1:27" s="113" customFormat="1" ht="409.5" customHeight="1">
      <c r="A21" s="156" t="s">
        <v>68</v>
      </c>
      <c r="B21" s="128" t="s">
        <v>299</v>
      </c>
      <c r="C21" s="170">
        <v>377600</v>
      </c>
      <c r="D21" s="171">
        <v>374181</v>
      </c>
      <c r="E21" s="171">
        <v>374181</v>
      </c>
      <c r="F21" s="122">
        <v>3419</v>
      </c>
      <c r="G21" s="176">
        <v>9.1000000000000004E-3</v>
      </c>
      <c r="H21" s="122">
        <v>3419</v>
      </c>
      <c r="I21" s="210" t="s">
        <v>300</v>
      </c>
      <c r="J21" s="224" t="s">
        <v>306</v>
      </c>
      <c r="K21" s="214" t="s">
        <v>307</v>
      </c>
      <c r="L21" s="124">
        <v>4.4800000000000004</v>
      </c>
      <c r="M21" s="166">
        <v>4.4000000000000004</v>
      </c>
      <c r="N21" s="167">
        <v>0.08</v>
      </c>
      <c r="O21" s="139" t="s">
        <v>209</v>
      </c>
      <c r="P21" s="143">
        <v>4.5</v>
      </c>
      <c r="Q21" s="127">
        <v>0.1</v>
      </c>
      <c r="R21" s="127"/>
      <c r="S21" s="177"/>
      <c r="T21" s="71"/>
      <c r="U21" s="177" t="s">
        <v>301</v>
      </c>
      <c r="V21" s="67" t="s">
        <v>305</v>
      </c>
      <c r="W21" s="68" t="s">
        <v>304</v>
      </c>
      <c r="X21" s="67" t="s">
        <v>302</v>
      </c>
      <c r="Y21" s="67"/>
      <c r="Z21" s="67" t="s">
        <v>303</v>
      </c>
      <c r="AA21" s="67" t="s">
        <v>308</v>
      </c>
    </row>
    <row r="22" spans="1:27" s="113" customFormat="1" ht="171" customHeight="1">
      <c r="A22" s="156" t="s">
        <v>69</v>
      </c>
      <c r="B22" s="128" t="s">
        <v>206</v>
      </c>
      <c r="C22" s="170">
        <v>398457</v>
      </c>
      <c r="D22" s="171">
        <v>394787</v>
      </c>
      <c r="E22" s="171">
        <v>394787</v>
      </c>
      <c r="F22" s="122">
        <v>3670</v>
      </c>
      <c r="G22" s="176">
        <v>9.2999999999999992E-3</v>
      </c>
      <c r="H22" s="122">
        <v>3670</v>
      </c>
      <c r="I22" s="210" t="s">
        <v>207</v>
      </c>
      <c r="J22" s="230" t="s">
        <v>208</v>
      </c>
      <c r="K22" s="212"/>
      <c r="L22" s="124">
        <v>4.49</v>
      </c>
      <c r="M22" s="166">
        <v>4.4000000000000004</v>
      </c>
      <c r="N22" s="167">
        <v>0.09</v>
      </c>
      <c r="O22" s="139" t="s">
        <v>209</v>
      </c>
      <c r="P22" s="143">
        <v>4.5</v>
      </c>
      <c r="Q22" s="127">
        <v>0.1</v>
      </c>
      <c r="R22" s="127"/>
      <c r="S22" s="177"/>
      <c r="T22" s="71" t="s">
        <v>210</v>
      </c>
      <c r="U22" s="177" t="s">
        <v>211</v>
      </c>
      <c r="V22" s="67" t="s">
        <v>216</v>
      </c>
      <c r="W22" s="68" t="s">
        <v>214</v>
      </c>
      <c r="X22" s="67" t="s">
        <v>215</v>
      </c>
      <c r="Y22" s="67" t="s">
        <v>213</v>
      </c>
      <c r="Z22" s="67"/>
      <c r="AA22" s="67" t="s">
        <v>212</v>
      </c>
    </row>
    <row r="23" spans="1:27" s="113" customFormat="1" ht="173.25" customHeight="1">
      <c r="A23" s="158" t="s">
        <v>70</v>
      </c>
      <c r="B23" s="183" t="s">
        <v>155</v>
      </c>
      <c r="C23" s="170">
        <v>382888</v>
      </c>
      <c r="D23" s="171">
        <v>379700</v>
      </c>
      <c r="E23" s="171">
        <v>379700</v>
      </c>
      <c r="F23" s="122">
        <v>3188</v>
      </c>
      <c r="G23" s="176">
        <v>8.3999999999999995E-3</v>
      </c>
      <c r="H23" s="122">
        <v>3188</v>
      </c>
      <c r="I23" s="210" t="s">
        <v>156</v>
      </c>
      <c r="J23" s="230" t="s">
        <v>157</v>
      </c>
      <c r="K23" s="214"/>
      <c r="L23" s="124">
        <v>4.51</v>
      </c>
      <c r="M23" s="166">
        <v>4.4000000000000004</v>
      </c>
      <c r="N23" s="167">
        <v>0.11</v>
      </c>
      <c r="O23" s="139" t="s">
        <v>158</v>
      </c>
      <c r="P23" s="143">
        <v>4.5</v>
      </c>
      <c r="Q23" s="127">
        <v>0.1</v>
      </c>
      <c r="R23" s="127"/>
      <c r="S23" s="177" t="s">
        <v>159</v>
      </c>
      <c r="T23" s="71"/>
      <c r="U23" s="177" t="s">
        <v>160</v>
      </c>
      <c r="V23" s="68" t="s">
        <v>161</v>
      </c>
      <c r="W23" s="68" t="s">
        <v>162</v>
      </c>
      <c r="X23" s="67" t="s">
        <v>163</v>
      </c>
      <c r="Y23" s="67" t="s">
        <v>164</v>
      </c>
      <c r="Z23" s="67"/>
      <c r="AA23" s="67"/>
    </row>
    <row r="24" spans="1:27" s="113" customFormat="1" ht="133.5" customHeight="1">
      <c r="A24" s="158" t="s">
        <v>79</v>
      </c>
      <c r="B24" s="183" t="s">
        <v>496</v>
      </c>
      <c r="C24" s="170">
        <v>358328</v>
      </c>
      <c r="D24" s="171">
        <v>354894</v>
      </c>
      <c r="E24" s="171">
        <v>354894</v>
      </c>
      <c r="F24" s="122">
        <v>3434</v>
      </c>
      <c r="G24" s="176">
        <v>9.7000000000000003E-3</v>
      </c>
      <c r="H24" s="122">
        <v>3434</v>
      </c>
      <c r="I24" s="210" t="s">
        <v>497</v>
      </c>
      <c r="J24" s="224" t="s">
        <v>498</v>
      </c>
      <c r="K24" s="212"/>
      <c r="L24" s="124">
        <v>4.4800000000000004</v>
      </c>
      <c r="M24" s="166">
        <v>4.4000000000000004</v>
      </c>
      <c r="N24" s="167">
        <v>0.08</v>
      </c>
      <c r="O24" s="139" t="s">
        <v>333</v>
      </c>
      <c r="P24" s="142">
        <v>4.5</v>
      </c>
      <c r="Q24" s="142">
        <v>0.1</v>
      </c>
      <c r="R24" s="142"/>
      <c r="S24" s="177" t="s">
        <v>159</v>
      </c>
      <c r="T24" s="71" t="s">
        <v>499</v>
      </c>
      <c r="U24" s="177" t="s">
        <v>505</v>
      </c>
      <c r="V24" s="68" t="s">
        <v>506</v>
      </c>
      <c r="W24" s="68" t="s">
        <v>502</v>
      </c>
      <c r="X24" s="67" t="s">
        <v>503</v>
      </c>
      <c r="Y24" s="67" t="s">
        <v>504</v>
      </c>
      <c r="Z24" s="67" t="s">
        <v>500</v>
      </c>
      <c r="AA24" s="67" t="s">
        <v>501</v>
      </c>
    </row>
    <row r="25" spans="1:27" s="113" customFormat="1" ht="148.5">
      <c r="A25" s="158" t="s">
        <v>80</v>
      </c>
      <c r="B25" s="183" t="s">
        <v>808</v>
      </c>
      <c r="C25" s="220">
        <v>375894</v>
      </c>
      <c r="D25" s="221">
        <v>372027</v>
      </c>
      <c r="E25" s="221">
        <v>372027</v>
      </c>
      <c r="F25" s="222">
        <v>3867</v>
      </c>
      <c r="G25" s="176">
        <v>1.04E-2</v>
      </c>
      <c r="H25" s="222">
        <v>3867</v>
      </c>
      <c r="I25" s="210" t="s">
        <v>809</v>
      </c>
      <c r="J25" s="226" t="s">
        <v>810</v>
      </c>
      <c r="K25" s="225"/>
      <c r="L25" s="173">
        <v>4.4800000000000004</v>
      </c>
      <c r="M25" s="223">
        <v>4.4000000000000004</v>
      </c>
      <c r="N25" s="126">
        <v>0.08</v>
      </c>
      <c r="O25" s="139" t="s">
        <v>333</v>
      </c>
      <c r="P25" s="142">
        <v>4.5</v>
      </c>
      <c r="Q25" s="142">
        <v>0.1</v>
      </c>
      <c r="R25" s="142"/>
      <c r="S25" s="177"/>
      <c r="T25" s="71" t="s">
        <v>816</v>
      </c>
      <c r="U25" s="177" t="s">
        <v>817</v>
      </c>
      <c r="V25" s="68" t="s">
        <v>813</v>
      </c>
      <c r="W25" s="68" t="s">
        <v>814</v>
      </c>
      <c r="X25" s="67"/>
      <c r="Y25" s="67" t="s">
        <v>815</v>
      </c>
      <c r="Z25" s="67" t="s">
        <v>811</v>
      </c>
      <c r="AA25" s="67" t="s">
        <v>812</v>
      </c>
    </row>
    <row r="26" spans="1:27" ht="14.25">
      <c r="A26" s="111"/>
      <c r="B26" s="79"/>
      <c r="C26" s="80"/>
      <c r="D26" s="80"/>
      <c r="E26" s="80"/>
      <c r="F26" s="80"/>
      <c r="G26" s="39"/>
      <c r="H26" s="39"/>
      <c r="I26" s="69"/>
      <c r="J26" s="69"/>
      <c r="K26" s="39"/>
      <c r="L26" s="39"/>
      <c r="M26" s="39"/>
      <c r="N26" s="39"/>
      <c r="O26" s="39"/>
      <c r="P26" s="39"/>
      <c r="Q26" s="39"/>
      <c r="R26" s="39"/>
      <c r="S26" s="39"/>
      <c r="T26" s="39"/>
      <c r="U26" s="39"/>
      <c r="V26" s="69"/>
      <c r="W26" s="81"/>
      <c r="X26" s="69"/>
      <c r="Y26" s="69"/>
      <c r="Z26" s="69"/>
      <c r="AA26" s="69"/>
    </row>
    <row r="27" spans="1:27" ht="5.65" customHeight="1">
      <c r="B27" s="82"/>
      <c r="C27" s="80"/>
      <c r="D27" s="80"/>
      <c r="E27" s="80"/>
      <c r="F27" s="80"/>
      <c r="G27" s="39"/>
      <c r="H27" s="39"/>
      <c r="I27" s="69"/>
      <c r="J27" s="69"/>
      <c r="K27" s="39"/>
      <c r="L27" s="39"/>
      <c r="M27" s="39"/>
      <c r="N27" s="39"/>
      <c r="O27" s="39"/>
      <c r="P27" s="39"/>
      <c r="Q27" s="39"/>
      <c r="R27" s="39"/>
      <c r="S27" s="39"/>
      <c r="T27" s="39"/>
      <c r="U27" s="39"/>
      <c r="V27" s="69"/>
      <c r="W27" s="39"/>
      <c r="X27" s="69"/>
      <c r="Y27" s="69"/>
      <c r="Z27" s="69"/>
      <c r="AA27" s="69"/>
    </row>
  </sheetData>
  <mergeCells count="16">
    <mergeCell ref="Z1:Z2"/>
    <mergeCell ref="AA1:AA2"/>
    <mergeCell ref="V1:V2"/>
    <mergeCell ref="T1:T2"/>
    <mergeCell ref="S1:S2"/>
    <mergeCell ref="U1:U2"/>
    <mergeCell ref="L1:O1"/>
    <mergeCell ref="Y1:Y2"/>
    <mergeCell ref="X1:X2"/>
    <mergeCell ref="W1:W2"/>
    <mergeCell ref="I1:K1"/>
    <mergeCell ref="A1:A2"/>
    <mergeCell ref="B1:B2"/>
    <mergeCell ref="C1:D1"/>
    <mergeCell ref="F1:G1"/>
    <mergeCell ref="H1:H2"/>
  </mergeCells>
  <phoneticPr fontId="2"/>
  <printOptions horizontalCentered="1"/>
  <pageMargins left="0.23622047244094491" right="0.23622047244094491" top="0.35433070866141736" bottom="0.35433070866141736" header="0.31496062992125984" footer="0.31496062992125984"/>
  <pageSetup paperSize="8" fitToHeight="0" orientation="landscape" r:id="rId1"/>
  <headerFooter alignWithMargins="0"/>
  <colBreaks count="1" manualBreakCount="1">
    <brk id="23" max="2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83"/>
  <sheetViews>
    <sheetView view="pageBreakPreview" topLeftCell="A21" zoomScale="106" zoomScaleNormal="100" zoomScaleSheetLayoutView="106" workbookViewId="0">
      <selection activeCell="J57" sqref="J57"/>
    </sheetView>
  </sheetViews>
  <sheetFormatPr defaultRowHeight="13.5"/>
  <cols>
    <col min="1" max="2" width="7.125" customWidth="1"/>
    <col min="3" max="9" width="13" customWidth="1"/>
    <col min="10" max="10" width="9.125" bestFit="1" customWidth="1"/>
    <col min="20" max="20" width="16" bestFit="1" customWidth="1"/>
    <col min="22" max="22" width="9.25" style="16" bestFit="1" customWidth="1"/>
    <col min="23" max="23" width="11" style="18" bestFit="1" customWidth="1"/>
    <col min="25" max="25" width="9.875" bestFit="1" customWidth="1"/>
    <col min="26" max="26" width="9.125" bestFit="1" customWidth="1"/>
    <col min="27" max="27" width="9.875" bestFit="1" customWidth="1"/>
  </cols>
  <sheetData>
    <row r="1" spans="1:23" s="6" customFormat="1" ht="31.5">
      <c r="A1" s="331" t="s">
        <v>90</v>
      </c>
      <c r="B1" s="332"/>
      <c r="C1" s="9" t="s">
        <v>87</v>
      </c>
      <c r="D1" s="9" t="s">
        <v>92</v>
      </c>
      <c r="E1" s="20" t="s">
        <v>98</v>
      </c>
      <c r="F1" s="9" t="s">
        <v>88</v>
      </c>
      <c r="G1" s="9" t="s">
        <v>89</v>
      </c>
      <c r="I1" s="31" t="s">
        <v>93</v>
      </c>
      <c r="J1" s="34" t="e">
        <f>K30</f>
        <v>#VALUE!</v>
      </c>
      <c r="U1" s="33">
        <f>'[1]１．都道府県'!E4</f>
        <v>368727</v>
      </c>
      <c r="V1" s="15">
        <f>'[1]１．都道府県'!H4</f>
        <v>3664</v>
      </c>
      <c r="W1" s="17">
        <f t="shared" ref="W1:W32" si="0">U1+V1</f>
        <v>372391</v>
      </c>
    </row>
    <row r="2" spans="1:23">
      <c r="A2" s="333" t="s">
        <v>85</v>
      </c>
      <c r="B2" s="334"/>
      <c r="C2" s="8">
        <f>SUM('[1]１．都道府県'!E4:E50)</f>
        <v>11621798</v>
      </c>
      <c r="D2" s="8">
        <f>SUM('[1]１．都道府県'!H4:H50)</f>
        <v>113686</v>
      </c>
      <c r="E2" s="21">
        <f>SUM('[1]１．都道府県'!E4:E50)+SUM('[1]１．都道府県'!H4:H50)</f>
        <v>11735484</v>
      </c>
      <c r="F2" s="10">
        <f>SUM('[1]１．都道府県'!M4:M50)</f>
        <v>140.01000000000005</v>
      </c>
      <c r="G2" s="10">
        <f>SUM('[1]１．都道府県'!P4:P50)</f>
        <v>143.25</v>
      </c>
      <c r="I2" s="32" t="s">
        <v>94</v>
      </c>
      <c r="J2" s="35" t="e">
        <f>K34</f>
        <v>#VALUE!</v>
      </c>
      <c r="U2" s="33">
        <f>'[1]１．都道府県'!E5</f>
        <v>344041</v>
      </c>
      <c r="V2" s="15">
        <f>'[1]１．都道府県'!H5</f>
        <v>3907</v>
      </c>
      <c r="W2" s="17">
        <f t="shared" si="0"/>
        <v>347948</v>
      </c>
    </row>
    <row r="3" spans="1:23">
      <c r="A3" s="333" t="s">
        <v>81</v>
      </c>
      <c r="B3" s="334"/>
      <c r="C3" s="19" t="e">
        <f>C2/$J$1</f>
        <v>#VALUE!</v>
      </c>
      <c r="D3" s="19" t="e">
        <f>D2/$J$1</f>
        <v>#VALUE!</v>
      </c>
      <c r="E3" s="22" t="e">
        <f>E2/$J$1</f>
        <v>#VALUE!</v>
      </c>
      <c r="F3" s="12" t="e">
        <f>F2/$J$1</f>
        <v>#VALUE!</v>
      </c>
      <c r="G3" s="12" t="e">
        <f>G2/$J$1</f>
        <v>#VALUE!</v>
      </c>
      <c r="I3" s="32" t="s">
        <v>95</v>
      </c>
      <c r="J3" s="35" t="e">
        <f>J1+J2</f>
        <v>#VALUE!</v>
      </c>
      <c r="U3" s="33">
        <f>'[1]１．都道府県'!E6</f>
        <v>0</v>
      </c>
      <c r="V3" s="15">
        <f>'[1]１．都道府県'!H6</f>
        <v>0</v>
      </c>
      <c r="W3" s="17">
        <f t="shared" si="0"/>
        <v>0</v>
      </c>
    </row>
    <row r="4" spans="1:23">
      <c r="A4" s="333" t="s">
        <v>82</v>
      </c>
      <c r="B4" s="334"/>
      <c r="C4" s="8">
        <f>MAX('[1]１．都道府県'!E4:E50)</f>
        <v>390590</v>
      </c>
      <c r="D4" s="8">
        <f>MAX('[1]１．都道府県'!H4:H50)</f>
        <v>4491</v>
      </c>
      <c r="E4" s="30">
        <f>MAX($W$1:$W$47)</f>
        <v>394376</v>
      </c>
      <c r="F4" s="13">
        <f>MAX('[1]１．都道府県'!$M$4:$M$50)</f>
        <v>4.46</v>
      </c>
      <c r="G4" s="13">
        <f>MAX('[1]１．都道府県'!$P$4:$P$50)</f>
        <v>4.5</v>
      </c>
      <c r="U4" s="33">
        <f>'[1]１．都道府県'!E7</f>
        <v>361168</v>
      </c>
      <c r="V4" s="15">
        <f>'[1]１．都道府県'!H7</f>
        <v>3756</v>
      </c>
      <c r="W4" s="17">
        <f t="shared" si="0"/>
        <v>364924</v>
      </c>
    </row>
    <row r="5" spans="1:23">
      <c r="A5" s="333" t="s">
        <v>83</v>
      </c>
      <c r="B5" s="334"/>
      <c r="C5" s="8">
        <f>MIN('[1]１．都道府県'!E4:E50)</f>
        <v>344041</v>
      </c>
      <c r="D5" s="8">
        <f>MIN('[1]１．都道府県'!H4:H50)</f>
        <v>2782</v>
      </c>
      <c r="E5" s="30">
        <f>MIN(作業中!$W$1:$W$47)</f>
        <v>0</v>
      </c>
      <c r="F5" s="13">
        <f>MIN('[1]１．都道府県'!$M$4:$M$50)</f>
        <v>4.0999999999999996</v>
      </c>
      <c r="G5" s="13">
        <f>MIN('[1]１．都道府県'!$P$4:$P$50)</f>
        <v>4.2</v>
      </c>
      <c r="U5" s="33">
        <f>'[1]１．都道府県'!E8</f>
        <v>364865</v>
      </c>
      <c r="V5" s="15">
        <f>'[1]１．都道府県'!H8</f>
        <v>3794</v>
      </c>
      <c r="W5" s="17">
        <f t="shared" si="0"/>
        <v>368659</v>
      </c>
    </row>
    <row r="6" spans="1:23">
      <c r="A6" s="333" t="s">
        <v>84</v>
      </c>
      <c r="B6" s="334"/>
      <c r="C6" s="8">
        <f>MEDIAN('[1]１．都道府県'!E4:E50)</f>
        <v>362140.5</v>
      </c>
      <c r="D6" s="8">
        <f>MEDIAN('[1]１．都道府県'!H4:H50)</f>
        <v>3619.5</v>
      </c>
      <c r="E6" s="30">
        <f>MEDIAN(作業中!$W$1:$W$47)</f>
        <v>362231</v>
      </c>
      <c r="F6" s="13">
        <f>MEDIAN('[1]１．都道府県'!$M$4:$M$50)</f>
        <v>4.4000000000000004</v>
      </c>
      <c r="G6" s="13">
        <f>MEDIAN('[1]１．都道府県'!$P$4:$P$50)</f>
        <v>4.5</v>
      </c>
      <c r="U6" s="33">
        <f>'[1]１．都道府県'!E9</f>
        <v>361760</v>
      </c>
      <c r="V6" s="15">
        <f>'[1]１．都道府県'!H9</f>
        <v>3264</v>
      </c>
      <c r="W6" s="17">
        <f t="shared" si="0"/>
        <v>365024</v>
      </c>
    </row>
    <row r="7" spans="1:23">
      <c r="A7" s="333" t="s">
        <v>86</v>
      </c>
      <c r="B7" s="334"/>
      <c r="C7" s="10">
        <f>STDEVP('[1]１．都道府県'!E4:E50)</f>
        <v>10566.181374547938</v>
      </c>
      <c r="D7" s="10">
        <f>STDEVP('[1]１．都道府県'!H4:H50)</f>
        <v>385.14781557701974</v>
      </c>
      <c r="E7" s="23">
        <f>STDEVP(作業中!$W$1:$W$47)</f>
        <v>171176.0137314157</v>
      </c>
      <c r="F7" s="14">
        <f>STDEVP('[1]１．都道府県'!$M$4:$M$50)</f>
        <v>7.1062664907460493E-2</v>
      </c>
      <c r="G7" s="14">
        <f>STDEVP('[1]１．都道府県'!$P$4:$P$50)</f>
        <v>6.3718589075323975E-2</v>
      </c>
      <c r="U7" s="33">
        <f>'[1]１．都道府県'!E10</f>
        <v>367099</v>
      </c>
      <c r="V7" s="15">
        <f>'[1]１．都道府県'!H10</f>
        <v>3234</v>
      </c>
      <c r="W7" s="17">
        <f t="shared" si="0"/>
        <v>370333</v>
      </c>
    </row>
    <row r="8" spans="1:23">
      <c r="U8" s="33">
        <f>'[1]１．都道府県'!E11</f>
        <v>0</v>
      </c>
      <c r="V8" s="15">
        <f>'[1]１．都道府県'!H11</f>
        <v>0</v>
      </c>
      <c r="W8" s="17">
        <f t="shared" si="0"/>
        <v>0</v>
      </c>
    </row>
    <row r="9" spans="1:23">
      <c r="U9" s="33">
        <f>'[1]１．都道府県'!E12</f>
        <v>368270</v>
      </c>
      <c r="V9" s="15">
        <f>'[1]１．都道府県'!H12</f>
        <v>2932</v>
      </c>
      <c r="W9" s="17">
        <f t="shared" si="0"/>
        <v>371202</v>
      </c>
    </row>
    <row r="10" spans="1:23" s="6" customFormat="1" ht="31.5">
      <c r="A10" s="331" t="s">
        <v>99</v>
      </c>
      <c r="B10" s="332"/>
      <c r="C10" s="9" t="s">
        <v>87</v>
      </c>
      <c r="D10" s="9" t="s">
        <v>92</v>
      </c>
      <c r="E10" s="20" t="s">
        <v>98</v>
      </c>
      <c r="F10" s="9" t="s">
        <v>88</v>
      </c>
      <c r="G10" s="9" t="s">
        <v>89</v>
      </c>
      <c r="U10" s="33">
        <f>'[1]１．都道府県'!E13</f>
        <v>361943</v>
      </c>
      <c r="V10" s="15">
        <f>'[1]１．都道府県'!H13</f>
        <v>3169</v>
      </c>
      <c r="W10" s="17">
        <f t="shared" si="0"/>
        <v>365112</v>
      </c>
    </row>
    <row r="11" spans="1:23">
      <c r="A11" s="333" t="s">
        <v>85</v>
      </c>
      <c r="B11" s="334"/>
      <c r="C11" s="8">
        <f>SUM('[1]２．政令市'!E4:E25)</f>
        <v>7680040</v>
      </c>
      <c r="D11" s="8">
        <f>SUM('[1]２．政令市'!$H$4:$H$25)</f>
        <v>71671</v>
      </c>
      <c r="E11" s="21">
        <f>SUM('[1]２．政令市'!E4:E25)+SUM('[1]２．政令市'!H4:H25)</f>
        <v>7751711</v>
      </c>
      <c r="F11" s="191">
        <f>SUM('[1]２．政令市'!$M$4:$M$25)</f>
        <v>79.350000000000009</v>
      </c>
      <c r="G11" s="10">
        <f>SUM('[1]２．政令市'!P4:P25)</f>
        <v>85.65</v>
      </c>
      <c r="U11" s="33">
        <f>'[1]１．都道府県'!E14</f>
        <v>374214</v>
      </c>
      <c r="V11" s="15">
        <f>'[1]１．都道府県'!H14</f>
        <v>3377</v>
      </c>
      <c r="W11" s="17">
        <f t="shared" si="0"/>
        <v>377591</v>
      </c>
    </row>
    <row r="12" spans="1:23">
      <c r="A12" s="333" t="s">
        <v>81</v>
      </c>
      <c r="B12" s="334"/>
      <c r="C12" s="11" t="e">
        <f>C11/$J$2</f>
        <v>#VALUE!</v>
      </c>
      <c r="D12" s="11" t="e">
        <f>D11/$J$2</f>
        <v>#VALUE!</v>
      </c>
      <c r="E12" s="24" t="e">
        <f>E11/$J$2</f>
        <v>#VALUE!</v>
      </c>
      <c r="F12" s="10" t="e">
        <f>F11/$J$2</f>
        <v>#VALUE!</v>
      </c>
      <c r="G12" s="10" t="e">
        <f>G11/$J$2</f>
        <v>#VALUE!</v>
      </c>
      <c r="U12" s="33">
        <f>'[1]１．都道府県'!E15</f>
        <v>0</v>
      </c>
      <c r="V12" s="15">
        <f>'[1]１．都道府県'!H15</f>
        <v>0</v>
      </c>
      <c r="W12" s="17">
        <f t="shared" si="0"/>
        <v>0</v>
      </c>
    </row>
    <row r="13" spans="1:23">
      <c r="A13" s="333" t="s">
        <v>82</v>
      </c>
      <c r="B13" s="334"/>
      <c r="C13" s="8">
        <f>MAX('[1]２．政令市'!$E$4:$E$25)</f>
        <v>411332</v>
      </c>
      <c r="D13" s="8">
        <f>MAX('[1]２．政令市'!$H$4:$H$25)</f>
        <v>4102</v>
      </c>
      <c r="E13" s="30">
        <f>MAX(W48:W69)</f>
        <v>415329</v>
      </c>
      <c r="F13" s="13">
        <f>MAX('[1]２．政令市'!$M$4:$M$25)</f>
        <v>4.55</v>
      </c>
      <c r="G13" s="13">
        <f>MAX('[1]２．政令市'!$P$4:$P$25)</f>
        <v>4.6500000000000004</v>
      </c>
      <c r="U13" s="33">
        <f>'[1]１．都道府県'!E16</f>
        <v>0</v>
      </c>
      <c r="V13" s="15">
        <f>'[1]１．都道府県'!H16</f>
        <v>0</v>
      </c>
      <c r="W13" s="17">
        <f t="shared" si="0"/>
        <v>0</v>
      </c>
    </row>
    <row r="14" spans="1:23">
      <c r="A14" s="333" t="s">
        <v>83</v>
      </c>
      <c r="B14" s="334"/>
      <c r="C14" s="8">
        <f>MIN('[1]２．政令市'!$E$4:$E$25)</f>
        <v>350668</v>
      </c>
      <c r="D14" s="8">
        <f>MIN('[1]２．政令市'!$H$4:$H$25)</f>
        <v>2059</v>
      </c>
      <c r="E14" s="30">
        <f>MIN(W48:W69)</f>
        <v>0</v>
      </c>
      <c r="F14" s="13">
        <f>MIN('[1]２．政令市'!$M$4:$M$25)</f>
        <v>4.4000000000000004</v>
      </c>
      <c r="G14" s="13">
        <f>MIN('[1]２．政令市'!$P$4:$P$25)</f>
        <v>4.5</v>
      </c>
      <c r="U14" s="33">
        <f>'[1]１．都道府県'!E17</f>
        <v>361020</v>
      </c>
      <c r="V14" s="15">
        <f>'[1]１．都道府県'!H17</f>
        <v>4310</v>
      </c>
      <c r="W14" s="17">
        <f t="shared" si="0"/>
        <v>365330</v>
      </c>
    </row>
    <row r="15" spans="1:23">
      <c r="A15" s="333" t="s">
        <v>84</v>
      </c>
      <c r="B15" s="334"/>
      <c r="C15" s="8">
        <f>MEDIAN('[1]２．政令市'!E4:E25)</f>
        <v>386761.5</v>
      </c>
      <c r="D15" s="8">
        <f>MEDIAN('[1]２．政令市'!$H$4:$H$25)</f>
        <v>3689</v>
      </c>
      <c r="E15" s="30">
        <f>MEDIAN(W48:W69)</f>
        <v>386894.5</v>
      </c>
      <c r="F15" s="13">
        <f>MEDIAN('[1]２．政令市'!$M$4:$M$25)</f>
        <v>4.4000000000000004</v>
      </c>
      <c r="G15" s="13">
        <f>MEDIAN('[1]２．政令市'!$P$4:$P$25)</f>
        <v>4.5</v>
      </c>
      <c r="U15" s="33">
        <f>'[1]１．都道府県'!E18</f>
        <v>390590</v>
      </c>
      <c r="V15" s="15">
        <f>'[1]１．都道府県'!H18</f>
        <v>3786</v>
      </c>
      <c r="W15" s="17">
        <f t="shared" si="0"/>
        <v>394376</v>
      </c>
    </row>
    <row r="16" spans="1:23">
      <c r="A16" s="333" t="s">
        <v>86</v>
      </c>
      <c r="B16" s="334"/>
      <c r="C16" s="10">
        <f>STDEVP('[1]２．政令市'!$E$4:$E$25)</f>
        <v>15436.571892748727</v>
      </c>
      <c r="D16" s="10">
        <f>STDEVP('[1]２．政令市'!$H$4:$H$25)</f>
        <v>440.32970317706253</v>
      </c>
      <c r="E16" s="23">
        <f>STDEVP(W48:W69)</f>
        <v>112418.8670337817</v>
      </c>
      <c r="F16" s="14">
        <f>STDEVP('[1]２．政令市'!$M$4:$M$25)</f>
        <v>3.4359213546813719E-2</v>
      </c>
      <c r="G16" s="14">
        <f>STDEVP('[1]２．政令市'!$P$4:$P$25)</f>
        <v>3.3494531740415487E-2</v>
      </c>
      <c r="U16" s="33">
        <f>'[1]１．都道府県'!E19</f>
        <v>0</v>
      </c>
      <c r="V16" s="15">
        <f>'[1]１．都道府県'!H19</f>
        <v>0</v>
      </c>
      <c r="W16" s="17">
        <f t="shared" si="0"/>
        <v>0</v>
      </c>
    </row>
    <row r="17" spans="1:23">
      <c r="U17" s="33">
        <f>'[1]１．都道府県'!E20</f>
        <v>0</v>
      </c>
      <c r="V17" s="15">
        <f>'[1]１．都道府県'!H20</f>
        <v>0</v>
      </c>
      <c r="W17" s="17">
        <f t="shared" si="0"/>
        <v>0</v>
      </c>
    </row>
    <row r="18" spans="1:23">
      <c r="U18" s="33">
        <f>'[1]１．都道府県'!E21</f>
        <v>358819</v>
      </c>
      <c r="V18" s="15">
        <f>'[1]１．都道府県'!H21</f>
        <v>3646</v>
      </c>
      <c r="W18" s="17">
        <f t="shared" si="0"/>
        <v>362465</v>
      </c>
    </row>
    <row r="19" spans="1:23" ht="31.5">
      <c r="A19" s="331" t="s">
        <v>91</v>
      </c>
      <c r="B19" s="332"/>
      <c r="C19" s="9" t="s">
        <v>87</v>
      </c>
      <c r="D19" s="9" t="s">
        <v>92</v>
      </c>
      <c r="E19" s="20" t="s">
        <v>98</v>
      </c>
      <c r="F19" s="9" t="s">
        <v>88</v>
      </c>
      <c r="G19" s="9" t="s">
        <v>89</v>
      </c>
      <c r="U19" s="33">
        <f>'[1]１．都道府県'!E22</f>
        <v>0</v>
      </c>
      <c r="V19" s="15">
        <f>'[1]１．都道府県'!H22</f>
        <v>0</v>
      </c>
      <c r="W19" s="17">
        <f t="shared" si="0"/>
        <v>0</v>
      </c>
    </row>
    <row r="20" spans="1:23">
      <c r="A20" s="333" t="s">
        <v>85</v>
      </c>
      <c r="B20" s="334"/>
      <c r="C20" s="8">
        <f>SUM('[1]１．都道府県'!$E$4:$E$50)+SUM('[1]２．政令市'!$E$4:$E$25)</f>
        <v>19301838</v>
      </c>
      <c r="D20" s="8">
        <f>SUM('[1]１．都道府県'!$H$4:$H$50)+SUM('[1]２．政令市'!$H$4:$H$50)</f>
        <v>185357</v>
      </c>
      <c r="E20" s="25">
        <f>SUM('[1]１．都道府県'!$D$4:$D$50)+SUM('[1]１．都道府県'!$F$4:$F$50)+SUM('[1]２．政令市'!$D$4:$D$50)+SUM('[1]２．政令市'!$F$4:$F$50)</f>
        <v>19099206</v>
      </c>
      <c r="F20" s="7">
        <f>SUM('[1]１．都道府県'!L4:L50)+SUM('[1]２．政令市'!L4:L25)</f>
        <v>228.47</v>
      </c>
      <c r="G20" s="7">
        <f>SUM('[1]１．都道府県'!P4:P50)+SUM('[1]２．政令市'!P4:P25)</f>
        <v>228.9</v>
      </c>
      <c r="U20" s="33">
        <f>'[1]１．都道府県'!E23</f>
        <v>356071</v>
      </c>
      <c r="V20" s="15">
        <f>'[1]１．都道府県'!H23</f>
        <v>3149</v>
      </c>
      <c r="W20" s="17">
        <f t="shared" si="0"/>
        <v>359220</v>
      </c>
    </row>
    <row r="21" spans="1:23">
      <c r="A21" s="333" t="s">
        <v>81</v>
      </c>
      <c r="B21" s="334"/>
      <c r="C21" s="11" t="e">
        <f>C20/$J$3</f>
        <v>#VALUE!</v>
      </c>
      <c r="D21" s="11" t="e">
        <f>D20/$J$3</f>
        <v>#VALUE!</v>
      </c>
      <c r="E21" s="24" t="e">
        <f>E20/$J$3</f>
        <v>#VALUE!</v>
      </c>
      <c r="F21" s="12" t="e">
        <f>F20/$J$3</f>
        <v>#VALUE!</v>
      </c>
      <c r="G21" s="12" t="e">
        <f>G20/$J$3</f>
        <v>#VALUE!</v>
      </c>
      <c r="U21" s="33">
        <f>'[1]１．都道府県'!E24</f>
        <v>0</v>
      </c>
      <c r="V21" s="15">
        <f>'[1]１．都道府県'!H24</f>
        <v>0</v>
      </c>
      <c r="W21" s="17">
        <f t="shared" si="0"/>
        <v>0</v>
      </c>
    </row>
    <row r="22" spans="1:23">
      <c r="A22" s="333" t="s">
        <v>82</v>
      </c>
      <c r="B22" s="334"/>
      <c r="C22" s="8">
        <f>MAX('[1]１．都道府県'!E4:E50,'[1]２．政令市'!$E$4:$E$50)</f>
        <v>411332</v>
      </c>
      <c r="D22" s="8">
        <f>MAX('[1]１．都道府県'!$H$4:$H$50,'[1]２．政令市'!$H$4:$H$50)</f>
        <v>4491</v>
      </c>
      <c r="E22" s="30">
        <f>MAX(W1:W69)</f>
        <v>415329</v>
      </c>
      <c r="F22" s="13">
        <f>MAX('[1]１．都道府県'!$L$4:$L$50,'[1]２．政令市'!$L$4:$L$25)</f>
        <v>4.6399999999999997</v>
      </c>
      <c r="G22" s="13">
        <f>MAX('[1]１．都道府県'!$P$4:$P$50,'[1]２．政令市'!$P$4:$P$25)</f>
        <v>4.6500000000000004</v>
      </c>
      <c r="U22" s="33">
        <f>'[1]１．都道府県'!E25</f>
        <v>378259</v>
      </c>
      <c r="V22" s="15">
        <f>'[1]１．都道府県'!H25</f>
        <v>3988</v>
      </c>
      <c r="W22" s="17">
        <f t="shared" si="0"/>
        <v>382247</v>
      </c>
    </row>
    <row r="23" spans="1:23">
      <c r="A23" s="333" t="s">
        <v>83</v>
      </c>
      <c r="B23" s="334"/>
      <c r="C23" s="8">
        <f>MIN('[1]１．都道府県'!E4:E50,'[1]２．政令市'!$E$4:$E$25)</f>
        <v>344041</v>
      </c>
      <c r="D23" s="8">
        <f>MIN('[1]１．都道府県'!$H$4:$H$50,'[1]２．政令市'!$H$4:$H$50)</f>
        <v>2059</v>
      </c>
      <c r="E23" s="30">
        <f>MIN(W1:W69)</f>
        <v>0</v>
      </c>
      <c r="F23" s="13">
        <f>MIN('[1]１．都道府県'!$L$4:$L$50,'[1]２．政令市'!$L$4:$L$25)</f>
        <v>4.18</v>
      </c>
      <c r="G23" s="13">
        <f>MIN('[1]１．都道府県'!$P$4:$P$50,'[1]２．政令市'!$P$4:$P$25)</f>
        <v>4.2</v>
      </c>
      <c r="U23" s="33">
        <f>'[1]１．都道府県'!E26</f>
        <v>368059</v>
      </c>
      <c r="V23" s="15">
        <f>'[1]１．都道府県'!H26</f>
        <v>3531</v>
      </c>
      <c r="W23" s="17">
        <f t="shared" si="0"/>
        <v>371590</v>
      </c>
    </row>
    <row r="24" spans="1:23">
      <c r="A24" s="333" t="s">
        <v>84</v>
      </c>
      <c r="B24" s="334"/>
      <c r="C24" s="8">
        <f>MEDIAN('[1]１．都道府県'!$E$4:$E$50,'[1]２．政令市'!$E$4:$E$50)</f>
        <v>368498.5</v>
      </c>
      <c r="D24" s="8">
        <f>MEDIAN('[1]１．都道府県'!$H$4:$H$50,'[1]２．政令市'!$H$4:$H$50)</f>
        <v>3656.5</v>
      </c>
      <c r="E24" s="30">
        <f>MEDIAN(W1:W69)</f>
        <v>365330</v>
      </c>
      <c r="F24" s="13">
        <f>MEDIAN('[1]１．都道府県'!$L$4:$L$50,'[1]２．政令市'!$L$4:$L$25)</f>
        <v>4.49</v>
      </c>
      <c r="G24" s="13">
        <f>MEDIAN('[1]１．都道府県'!$P$4:$P$50,'[1]２．政令市'!$P$4:$P$25)</f>
        <v>4.5</v>
      </c>
      <c r="U24" s="33">
        <f>'[1]１．都道府県'!E27</f>
        <v>0</v>
      </c>
      <c r="V24" s="15">
        <f>'[1]１．都道府県'!H27</f>
        <v>0</v>
      </c>
      <c r="W24" s="17">
        <f t="shared" si="0"/>
        <v>0</v>
      </c>
    </row>
    <row r="25" spans="1:23">
      <c r="A25" s="333" t="s">
        <v>86</v>
      </c>
      <c r="B25" s="334"/>
      <c r="C25" s="10">
        <f>STDEVP('[1]１．都道府県'!$E$4:$E$50,'[1]２．政令市'!$E$4:$E$50)</f>
        <v>16215.988317609997</v>
      </c>
      <c r="D25" s="10">
        <f>STDEVP('[1]１．都道府県'!$H$4:$H$50,'[1]２．政令市'!$H$4:$H$50)</f>
        <v>407.53411435597064</v>
      </c>
      <c r="E25" s="23">
        <f>STDEVP(W1:W69)</f>
        <v>162102.362300245</v>
      </c>
      <c r="F25" s="14">
        <f>STDEVP('[1]１．都道府県'!$L$4:$L$50,'[1]２．政令市'!$L$4:$L$25)</f>
        <v>6.2103335645895826E-2</v>
      </c>
      <c r="G25" s="14">
        <f>STDEVP('[1]１．都道府県'!$P$4:$P$50,'[1]２．政令市'!$P$4:$P$25)</f>
        <v>5.6523667864312031E-2</v>
      </c>
      <c r="H25">
        <v>1</v>
      </c>
      <c r="U25" s="33">
        <f>'[1]１．都道府県'!E28</f>
        <v>0</v>
      </c>
      <c r="V25" s="15">
        <f>'[1]１．都道府県'!H28</f>
        <v>0</v>
      </c>
      <c r="W25" s="17">
        <f t="shared" si="0"/>
        <v>0</v>
      </c>
    </row>
    <row r="26" spans="1:23">
      <c r="U26" s="33">
        <f>'[1]１．都道府県'!E29</f>
        <v>0</v>
      </c>
      <c r="V26" s="15">
        <f>'[1]１．都道府県'!H29</f>
        <v>0</v>
      </c>
      <c r="W26" s="17">
        <f t="shared" si="0"/>
        <v>0</v>
      </c>
    </row>
    <row r="27" spans="1:23">
      <c r="U27" s="33">
        <f>'[1]１．都道府県'!E30</f>
        <v>362644</v>
      </c>
      <c r="V27" s="15">
        <f>'[1]１．都道府県'!H30</f>
        <v>3722</v>
      </c>
      <c r="W27" s="17">
        <f t="shared" si="0"/>
        <v>366366</v>
      </c>
    </row>
    <row r="28" spans="1:23">
      <c r="C28" t="s">
        <v>118</v>
      </c>
      <c r="U28" s="33">
        <f>'[1]１．都道府県'!E31</f>
        <v>366835</v>
      </c>
      <c r="V28" s="15">
        <f>'[1]１．都道府県'!H31</f>
        <v>3362</v>
      </c>
      <c r="W28" s="17">
        <f t="shared" si="0"/>
        <v>370197</v>
      </c>
    </row>
    <row r="29" spans="1:23">
      <c r="A29" s="335" t="s">
        <v>135</v>
      </c>
      <c r="B29" s="336"/>
      <c r="C29" s="279" t="s">
        <v>764</v>
      </c>
      <c r="D29" s="40" t="s">
        <v>765</v>
      </c>
      <c r="E29" s="40" t="s">
        <v>165</v>
      </c>
      <c r="F29" s="40" t="s">
        <v>166</v>
      </c>
      <c r="G29" s="40" t="s">
        <v>167</v>
      </c>
      <c r="H29" s="40" t="s">
        <v>168</v>
      </c>
      <c r="I29" s="40" t="s">
        <v>169</v>
      </c>
      <c r="J29" s="40" t="s">
        <v>728</v>
      </c>
      <c r="U29" s="33">
        <f>'[1]１．都道府県'!E32</f>
        <v>371215</v>
      </c>
      <c r="V29" s="15">
        <f>'[1]１．都道府県'!H32</f>
        <v>4491</v>
      </c>
      <c r="W29" s="17">
        <f t="shared" si="0"/>
        <v>375706</v>
      </c>
    </row>
    <row r="30" spans="1:23">
      <c r="A30" s="337" t="e">
        <f>COUNTIFS('[1]１．都道府県'!$H$4:$H$50,"&lt;=0")</f>
        <v>#VALUE!</v>
      </c>
      <c r="B30" s="338"/>
      <c r="C30" s="279">
        <f>COUNTIFS('１．都道府県'!$H$4:$H$50,"&lt;=3000")</f>
        <v>6</v>
      </c>
      <c r="D30" s="26">
        <f>COUNTIFS('１．都道府県'!$H$4:$H$50,"&gt;=3001",'１．都道府県'!$H$4:$H$50,"&lt;=3199")</f>
        <v>5</v>
      </c>
      <c r="E30" s="26">
        <f>COUNTIFS('１．都道府県'!$H$4:$H$50,"&gt;=3200",'１．都道府県'!$H$4:$H$50,"&lt;=3399")</f>
        <v>7</v>
      </c>
      <c r="F30" s="26">
        <f>COUNTIFS('１．都道府県'!$H$4:$H$50,"&gt;=3400",'１．都道府県'!$H$4:$H$50,"&lt;=3599")</f>
        <v>5</v>
      </c>
      <c r="G30" s="26">
        <f>COUNTIFS('１．都道府県'!$H$4:$H$50,"&gt;=3600",'１．都道府県'!$H$4:$H$50,"&lt;=3799")</f>
        <v>15</v>
      </c>
      <c r="H30" s="26">
        <f>COUNTIFS('１．都道府県'!$H$4:$H$50,"&gt;=3800",'１．都道府県'!$H$4:$H$50,"&lt;=3999")</f>
        <v>6</v>
      </c>
      <c r="I30" s="26">
        <f>COUNTIFS('１．都道府県'!$H$4:$H$50,"&gt;=4000",'１．都道府県'!$H$4:$H$50,"&lt;=5999")</f>
        <v>3</v>
      </c>
      <c r="J30" s="26">
        <f>COUNTIFS('１．都道府県'!$H$4:$H$50,"&gt;=6000")</f>
        <v>0</v>
      </c>
      <c r="K30" s="18" t="e">
        <f>SUM(A30:J30)</f>
        <v>#VALUE!</v>
      </c>
      <c r="L30" s="18"/>
      <c r="M30" s="42"/>
      <c r="N30" s="18"/>
      <c r="O30" s="18"/>
      <c r="P30" s="18"/>
      <c r="Q30" s="18"/>
      <c r="R30" s="18"/>
      <c r="S30" s="18"/>
      <c r="T30" s="18"/>
      <c r="U30" s="33">
        <f>'[1]１．都道府県'!E33</f>
        <v>384335</v>
      </c>
      <c r="V30" s="15">
        <f>'[1]１．都道府県'!H33</f>
        <v>3654</v>
      </c>
      <c r="W30" s="17">
        <f t="shared" si="0"/>
        <v>387989</v>
      </c>
    </row>
    <row r="31" spans="1:23">
      <c r="C31" s="280"/>
      <c r="G31" s="41"/>
      <c r="H31" s="41"/>
      <c r="I31" s="41"/>
      <c r="J31" s="41"/>
      <c r="U31" s="33">
        <f>'[1]１．都道府県'!E34</f>
        <v>369926</v>
      </c>
      <c r="V31" s="15">
        <f>'[1]１．都道府県'!H34</f>
        <v>2782</v>
      </c>
      <c r="W31" s="17">
        <f t="shared" si="0"/>
        <v>372708</v>
      </c>
    </row>
    <row r="32" spans="1:23">
      <c r="C32" t="s">
        <v>119</v>
      </c>
      <c r="G32" s="41"/>
      <c r="H32" s="41"/>
      <c r="I32" s="41"/>
      <c r="J32" s="41"/>
      <c r="U32" s="33">
        <f>'[1]１．都道府県'!E35</f>
        <v>377422</v>
      </c>
      <c r="V32" s="15">
        <f>'[1]１．都道府県'!H35</f>
        <v>3711</v>
      </c>
      <c r="W32" s="17">
        <f t="shared" si="0"/>
        <v>381133</v>
      </c>
    </row>
    <row r="33" spans="1:27">
      <c r="A33" s="335" t="s">
        <v>135</v>
      </c>
      <c r="B33" s="336"/>
      <c r="C33" s="279" t="s">
        <v>764</v>
      </c>
      <c r="D33" s="40" t="s">
        <v>765</v>
      </c>
      <c r="E33" s="40" t="s">
        <v>165</v>
      </c>
      <c r="F33" s="40" t="s">
        <v>166</v>
      </c>
      <c r="G33" s="40" t="s">
        <v>167</v>
      </c>
      <c r="H33" s="40" t="s">
        <v>168</v>
      </c>
      <c r="I33" s="40" t="s">
        <v>169</v>
      </c>
      <c r="J33" s="40" t="s">
        <v>728</v>
      </c>
      <c r="U33" s="33">
        <f>'[1]１．都道府県'!E36</f>
        <v>345428</v>
      </c>
      <c r="V33" s="15">
        <f>'[1]１．都道府県'!H36</f>
        <v>2996</v>
      </c>
      <c r="W33" s="17">
        <f t="shared" ref="W33:W64" si="1">U33+V33</f>
        <v>348424</v>
      </c>
    </row>
    <row r="34" spans="1:27">
      <c r="A34" s="337" t="e">
        <f>COUNTIF('[1]２．政令市'!$H$4:$H$50,"&lt;=0")</f>
        <v>#VALUE!</v>
      </c>
      <c r="B34" s="338"/>
      <c r="C34" s="279">
        <f>COUNTIFS('２．政令市'!$H$4:$H$50,"&lt;=3000")</f>
        <v>3</v>
      </c>
      <c r="D34" s="26">
        <f>COUNTIFS('２．政令市'!$H$4:$H$50,"&gt;=3001",'２．政令市'!$H$4:$H$50,"&lt;=3199")</f>
        <v>1</v>
      </c>
      <c r="E34" s="26">
        <f>COUNTIFS('２．政令市'!$H$4:$H$50,"&gt;=3200",'２．政令市'!$H$4:$H$50,"&lt;=3399")</f>
        <v>0</v>
      </c>
      <c r="F34" s="26">
        <f>COUNTIFS('２．政令市'!$H$4:$H$50,"&gt;=3400",'２．政令市'!$H$4:$H$50,"&lt;=3599")</f>
        <v>3</v>
      </c>
      <c r="G34" s="26">
        <f>COUNTIFS('２．政令市'!$H$4:$H$50,"&gt;=3600",'２．政令市'!$H$4:$H$50,"&lt;=3799")</f>
        <v>10</v>
      </c>
      <c r="H34" s="26">
        <f>COUNTIFS('２．政令市'!$H$4:$H$50,"&gt;=3800",'２．政令市'!$H$4:$H$50,"&lt;=3999")</f>
        <v>3</v>
      </c>
      <c r="I34" s="26">
        <f>COUNTIFS('２．政令市'!$H$4:$H$50,"&gt;=4000",'２．政令市'!$H$4:$H$50,"&lt;=5999")</f>
        <v>2</v>
      </c>
      <c r="J34" s="26">
        <f>COUNTIFS('２．政令市'!$H$4:$H$50,"&gt;=6000")</f>
        <v>0</v>
      </c>
      <c r="K34" s="18" t="e">
        <f>SUM(A34:J34)</f>
        <v>#VALUE!</v>
      </c>
      <c r="L34" s="18"/>
      <c r="M34" s="18"/>
      <c r="N34" s="18"/>
      <c r="O34" s="18"/>
      <c r="P34" s="18"/>
      <c r="Q34" s="18"/>
      <c r="R34" s="18"/>
      <c r="S34" s="18"/>
      <c r="T34" s="18"/>
      <c r="U34" s="33">
        <f>'[1]１．都道府県'!E37</f>
        <v>350571</v>
      </c>
      <c r="V34" s="15">
        <f>'[1]１．都道府県'!H37</f>
        <v>3618</v>
      </c>
      <c r="W34" s="17">
        <f t="shared" si="1"/>
        <v>354189</v>
      </c>
    </row>
    <row r="35" spans="1:27">
      <c r="B35" s="27"/>
      <c r="C35" s="280"/>
      <c r="D35" s="43"/>
      <c r="E35" s="43"/>
      <c r="F35" s="43"/>
      <c r="G35" s="27"/>
      <c r="H35" s="27"/>
      <c r="I35" s="27"/>
      <c r="J35" s="27"/>
      <c r="L35" s="18"/>
      <c r="M35" s="18"/>
      <c r="N35" s="18"/>
      <c r="O35" s="18"/>
      <c r="P35" s="18"/>
      <c r="Q35" s="18"/>
      <c r="R35" s="18"/>
      <c r="S35" s="18"/>
      <c r="T35" s="18"/>
      <c r="U35" s="33">
        <f>'[1]１．都道府県'!E38</f>
        <v>0</v>
      </c>
      <c r="V35" s="15">
        <f>'[1]１．都道府県'!H38</f>
        <v>0</v>
      </c>
      <c r="W35" s="17">
        <f t="shared" si="1"/>
        <v>0</v>
      </c>
    </row>
    <row r="36" spans="1:27">
      <c r="C36" t="s">
        <v>120</v>
      </c>
      <c r="G36" s="41"/>
      <c r="H36" s="41"/>
      <c r="I36" s="41"/>
      <c r="J36" s="41"/>
      <c r="U36" s="33">
        <f>'[1]１．都道府県'!E39</f>
        <v>360942</v>
      </c>
      <c r="V36" s="15">
        <f>'[1]１．都道府県'!H39</f>
        <v>3056</v>
      </c>
      <c r="W36" s="17">
        <f t="shared" si="1"/>
        <v>363998</v>
      </c>
    </row>
    <row r="37" spans="1:27">
      <c r="A37" s="335" t="s">
        <v>135</v>
      </c>
      <c r="B37" s="336"/>
      <c r="C37" s="279" t="s">
        <v>764</v>
      </c>
      <c r="D37" s="40" t="s">
        <v>765</v>
      </c>
      <c r="E37" s="40" t="s">
        <v>165</v>
      </c>
      <c r="F37" s="40" t="s">
        <v>166</v>
      </c>
      <c r="G37" s="40" t="s">
        <v>167</v>
      </c>
      <c r="H37" s="40" t="s">
        <v>168</v>
      </c>
      <c r="I37" s="40" t="s">
        <v>169</v>
      </c>
      <c r="J37" s="40" t="s">
        <v>728</v>
      </c>
      <c r="U37" s="33">
        <f>'[1]１．都道府県'!E40</f>
        <v>359027</v>
      </c>
      <c r="V37" s="15">
        <f>'[1]１．都道府県'!H40</f>
        <v>3204</v>
      </c>
      <c r="W37" s="17">
        <f t="shared" si="1"/>
        <v>362231</v>
      </c>
    </row>
    <row r="38" spans="1:27">
      <c r="A38" s="337" t="e">
        <f>A30+A34</f>
        <v>#VALUE!</v>
      </c>
      <c r="B38" s="338"/>
      <c r="C38" s="279">
        <f>C30+C34</f>
        <v>9</v>
      </c>
      <c r="D38" s="26">
        <f t="shared" ref="D38:J38" si="2">D30+D34</f>
        <v>6</v>
      </c>
      <c r="E38" s="26">
        <f t="shared" si="2"/>
        <v>7</v>
      </c>
      <c r="F38" s="26">
        <f t="shared" si="2"/>
        <v>8</v>
      </c>
      <c r="G38" s="26">
        <f t="shared" si="2"/>
        <v>25</v>
      </c>
      <c r="H38" s="26">
        <f t="shared" si="2"/>
        <v>9</v>
      </c>
      <c r="I38" s="26">
        <f t="shared" si="2"/>
        <v>5</v>
      </c>
      <c r="J38" s="26">
        <f t="shared" si="2"/>
        <v>0</v>
      </c>
      <c r="K38" s="18" t="e">
        <f>SUM(A38:J38)</f>
        <v>#VALUE!</v>
      </c>
      <c r="L38" s="18"/>
      <c r="M38" s="18"/>
      <c r="N38" s="18"/>
      <c r="O38" s="18"/>
      <c r="P38" s="18"/>
      <c r="Q38" s="18"/>
      <c r="R38" s="18"/>
      <c r="S38" s="18"/>
      <c r="T38" s="18"/>
      <c r="U38" s="33">
        <f>'[1]１．都道府県'!E41</f>
        <v>351166</v>
      </c>
      <c r="V38" s="15">
        <f>'[1]１．都道府県'!H41</f>
        <v>3799</v>
      </c>
      <c r="W38" s="17">
        <f t="shared" si="1"/>
        <v>354965</v>
      </c>
    </row>
    <row r="39" spans="1:27">
      <c r="U39" s="33">
        <f>'[1]１．都道府県'!E42</f>
        <v>0</v>
      </c>
      <c r="V39" s="15">
        <f>'[1]１．都道府県'!H42</f>
        <v>0</v>
      </c>
      <c r="W39" s="17">
        <f t="shared" si="1"/>
        <v>0</v>
      </c>
    </row>
    <row r="40" spans="1:27">
      <c r="C40" t="s">
        <v>121</v>
      </c>
      <c r="U40" s="33">
        <f>'[1]１．都道府県'!E43</f>
        <v>364055</v>
      </c>
      <c r="V40" s="15">
        <f>'[1]１．都道府県'!H43</f>
        <v>3956</v>
      </c>
      <c r="W40" s="17">
        <f t="shared" si="1"/>
        <v>368011</v>
      </c>
    </row>
    <row r="41" spans="1:27" s="28" customFormat="1">
      <c r="A41" s="339">
        <v>4</v>
      </c>
      <c r="B41" s="340"/>
      <c r="C41" s="10">
        <v>4.05</v>
      </c>
      <c r="D41" s="10">
        <v>4.0999999999999996</v>
      </c>
      <c r="E41" s="10">
        <v>4.1500000000000004</v>
      </c>
      <c r="F41" s="10">
        <v>4.2</v>
      </c>
      <c r="G41" s="10">
        <v>4.25</v>
      </c>
      <c r="H41" s="10">
        <v>4.3</v>
      </c>
      <c r="I41" s="10">
        <v>4.3499999999999996</v>
      </c>
      <c r="J41" s="10">
        <v>4.4000000000000004</v>
      </c>
      <c r="K41" s="10">
        <v>4.45</v>
      </c>
      <c r="L41" s="10">
        <v>4.5</v>
      </c>
      <c r="M41" s="10">
        <v>4.55</v>
      </c>
      <c r="N41" s="10">
        <v>4.5999999999999996</v>
      </c>
      <c r="O41" s="10">
        <v>4.6500000000000004</v>
      </c>
      <c r="U41" s="33">
        <f>'[1]１．都道府県'!E44</f>
        <v>0</v>
      </c>
      <c r="V41" s="15">
        <f>'[1]１．都道府県'!H44</f>
        <v>0</v>
      </c>
      <c r="W41" s="17">
        <f t="shared" si="1"/>
        <v>0</v>
      </c>
      <c r="Y41"/>
      <c r="Z41"/>
      <c r="AA41"/>
    </row>
    <row r="42" spans="1:27">
      <c r="A42" s="333" t="e">
        <f>COUNTIF('[1]１．都道府県'!$P$4:$P$50,4)</f>
        <v>#VALUE!</v>
      </c>
      <c r="B42" s="334"/>
      <c r="C42" s="7">
        <f>COUNTIF('１．都道府県'!$P$4:$P$50,4.05)</f>
        <v>0</v>
      </c>
      <c r="D42" s="7">
        <f>COUNTIF('１．都道府県'!$P$4:$P$50,4.1)</f>
        <v>0</v>
      </c>
      <c r="E42" s="7">
        <f>COUNTIF('１．都道府県'!$P$4:$P$50,4.15)</f>
        <v>0</v>
      </c>
      <c r="F42" s="7">
        <f>COUNTIF('１．都道府県'!$P$4:$P$50,4.2)</f>
        <v>1</v>
      </c>
      <c r="G42" s="7">
        <f>COUNTIF('１．都道府県'!$P$4:$P$50,4.25)</f>
        <v>0</v>
      </c>
      <c r="H42" s="7">
        <f>COUNTIF('１．都道府県'!$P$4:$P$50,4.3)</f>
        <v>1</v>
      </c>
      <c r="I42" s="7">
        <f>COUNTIF('１．都道府県'!$P$4:$P$50,4.35)</f>
        <v>1</v>
      </c>
      <c r="J42" s="7">
        <f>COUNTIF('１．都道府県'!$P$4:$P$50,4.4)</f>
        <v>1</v>
      </c>
      <c r="K42" s="7">
        <f>COUNTIF('１．都道府県'!$P$4:$P$50,4.45)</f>
        <v>3</v>
      </c>
      <c r="L42" s="7">
        <f>COUNTIF('１．都道府県'!$P$4:$P$50,4.5)</f>
        <v>39</v>
      </c>
      <c r="M42" s="7">
        <f>COUNTIF('１．都道府県'!$P$4:$P$50,4.55)</f>
        <v>0</v>
      </c>
      <c r="N42" s="7">
        <f>COUNTIF('１．都道府県'!$P$4:$P$50,4.6)</f>
        <v>0</v>
      </c>
      <c r="O42" s="7">
        <f>COUNTIF('１．都道府県'!$P$4:$P$50,4.65)</f>
        <v>1</v>
      </c>
      <c r="P42" s="234" t="e">
        <f>SUM(A42:O42)</f>
        <v>#VALUE!</v>
      </c>
      <c r="U42" s="33">
        <f>'[1]１．都道府県'!E45</f>
        <v>362338</v>
      </c>
      <c r="V42" s="15">
        <f>'[1]１．都道府県'!H45</f>
        <v>3603</v>
      </c>
      <c r="W42" s="17">
        <f t="shared" si="1"/>
        <v>365941</v>
      </c>
    </row>
    <row r="43" spans="1:27">
      <c r="B43" s="37"/>
      <c r="C43" s="37"/>
      <c r="D43" s="37"/>
      <c r="E43" s="37"/>
      <c r="F43" s="304" t="s">
        <v>871</v>
      </c>
      <c r="G43" s="304"/>
      <c r="H43" s="304" t="s">
        <v>872</v>
      </c>
      <c r="I43" s="304" t="s">
        <v>873</v>
      </c>
      <c r="J43" s="305" t="s">
        <v>874</v>
      </c>
      <c r="K43" s="304" t="s">
        <v>875</v>
      </c>
      <c r="L43" s="36"/>
      <c r="M43" s="37"/>
      <c r="U43" s="33">
        <f>'[1]１．都道府県'!E46</f>
        <v>350222</v>
      </c>
      <c r="V43" s="15">
        <f>'[1]１．都道府県'!H46</f>
        <v>3914</v>
      </c>
      <c r="W43" s="17">
        <f t="shared" si="1"/>
        <v>354136</v>
      </c>
    </row>
    <row r="44" spans="1:27">
      <c r="C44" t="s">
        <v>122</v>
      </c>
      <c r="F44" s="306"/>
      <c r="G44" s="306"/>
      <c r="H44" s="306"/>
      <c r="I44" s="306"/>
      <c r="J44" s="306"/>
      <c r="U44" s="33">
        <f>'[1]１．都道府県'!E47</f>
        <v>347677</v>
      </c>
      <c r="V44" s="15">
        <f>'[1]１．都道府県'!H47</f>
        <v>3528</v>
      </c>
      <c r="W44" s="17">
        <f t="shared" si="1"/>
        <v>351205</v>
      </c>
    </row>
    <row r="45" spans="1:27">
      <c r="A45" s="339">
        <v>4</v>
      </c>
      <c r="B45" s="340"/>
      <c r="C45" s="10">
        <v>4.05</v>
      </c>
      <c r="D45" s="10">
        <v>4.0999999999999996</v>
      </c>
      <c r="E45" s="10">
        <v>4.1500000000000004</v>
      </c>
      <c r="F45" s="10">
        <v>4.2</v>
      </c>
      <c r="G45" s="10">
        <v>4.25</v>
      </c>
      <c r="H45" s="10">
        <v>4.3</v>
      </c>
      <c r="I45" s="10">
        <v>4.3499999999999996</v>
      </c>
      <c r="J45" s="10">
        <v>4.4000000000000004</v>
      </c>
      <c r="K45" s="10">
        <v>4.45</v>
      </c>
      <c r="L45" s="10">
        <v>4.5</v>
      </c>
      <c r="M45" s="10">
        <v>4.55</v>
      </c>
      <c r="N45" s="10">
        <v>4.5999999999999996</v>
      </c>
      <c r="O45" s="10">
        <v>4.6500000000000004</v>
      </c>
      <c r="P45" s="28"/>
      <c r="U45" s="33">
        <f>'[1]１．都道府県'!E48</f>
        <v>359076</v>
      </c>
      <c r="V45" s="15">
        <f>'[1]１．都道府県'!H48</f>
        <v>3162</v>
      </c>
      <c r="W45" s="17">
        <f t="shared" si="1"/>
        <v>362238</v>
      </c>
    </row>
    <row r="46" spans="1:27">
      <c r="A46" s="333" t="e">
        <f>COUNTIF('[1]２．政令市'!$P$4:$P$25,4)</f>
        <v>#VALUE!</v>
      </c>
      <c r="B46" s="334"/>
      <c r="C46" s="7">
        <f>COUNTIF('２．政令市'!$P$4:$P$25,4.05)</f>
        <v>0</v>
      </c>
      <c r="D46" s="7">
        <f>COUNTIF('２．政令市'!$P$4:$P$25,4.1)</f>
        <v>0</v>
      </c>
      <c r="E46" s="7">
        <f>COUNTIF('２．政令市'!$P$4:$P$25,4.15)</f>
        <v>0</v>
      </c>
      <c r="F46" s="7">
        <f>COUNTIF('２．政令市'!$P$4:$P$25,4.2)</f>
        <v>0</v>
      </c>
      <c r="G46" s="7">
        <f>COUNTIF('２．政令市'!$P$4:$P$25,4.25)</f>
        <v>0</v>
      </c>
      <c r="H46" s="7">
        <f>COUNTIF('２．政令市'!$P$4:$P$25,4.3)</f>
        <v>0</v>
      </c>
      <c r="I46" s="7">
        <f>COUNTIF('２．政令市'!$P$4:$P$25,4.35)</f>
        <v>0</v>
      </c>
      <c r="J46" s="7">
        <f>COUNTIF('２．政令市'!$P$4:$P$25,4.4)</f>
        <v>0</v>
      </c>
      <c r="K46" s="7">
        <f>COUNTIF('２．政令市'!$P$4:$P$25,4.45)</f>
        <v>0</v>
      </c>
      <c r="L46" s="7">
        <f>COUNTIF('２．政令市'!$P$4:$P$25,4.5)</f>
        <v>21</v>
      </c>
      <c r="M46" s="7">
        <f>COUNTIF('２．政令市'!$P$4:$P$25,4.55)</f>
        <v>0</v>
      </c>
      <c r="N46" s="7">
        <f>COUNTIF('２．政令市'!$P$4:$P$25,4.6)</f>
        <v>0</v>
      </c>
      <c r="O46" s="7">
        <f>COUNTIF('２．政令市'!$P$4:$P$25,4.65)</f>
        <v>1</v>
      </c>
      <c r="P46" t="e">
        <f>SUM(A46:O46)</f>
        <v>#VALUE!</v>
      </c>
      <c r="U46" s="33">
        <f>'[1]１．都道府県'!E49</f>
        <v>354014</v>
      </c>
      <c r="V46" s="15">
        <f>'[1]１．都道府県'!H49</f>
        <v>3621</v>
      </c>
      <c r="W46" s="17">
        <f t="shared" si="1"/>
        <v>357635</v>
      </c>
    </row>
    <row r="47" spans="1:27">
      <c r="J47" s="36"/>
      <c r="K47" s="36"/>
      <c r="L47" s="36"/>
      <c r="M47" s="36"/>
      <c r="N47" s="36"/>
      <c r="T47" t="s">
        <v>96</v>
      </c>
      <c r="U47" s="33">
        <f>'[1]１．都道府県'!E50</f>
        <v>0</v>
      </c>
      <c r="V47" s="15">
        <f>'[1]１．都道府県'!H50</f>
        <v>0</v>
      </c>
      <c r="W47" s="17">
        <f t="shared" si="1"/>
        <v>0</v>
      </c>
    </row>
    <row r="48" spans="1:27">
      <c r="C48" t="s">
        <v>123</v>
      </c>
      <c r="T48" t="s">
        <v>97</v>
      </c>
      <c r="U48" s="15">
        <f>'[1]２．政令市'!E4</f>
        <v>350668</v>
      </c>
      <c r="V48" s="16">
        <f>'[1]２．政令市'!H4</f>
        <v>3490</v>
      </c>
      <c r="W48" s="17">
        <f t="shared" si="1"/>
        <v>354158</v>
      </c>
    </row>
    <row r="49" spans="1:23">
      <c r="A49" s="339">
        <v>4</v>
      </c>
      <c r="B49" s="340"/>
      <c r="C49" s="10">
        <v>4.05</v>
      </c>
      <c r="D49" s="10">
        <v>4.0999999999999996</v>
      </c>
      <c r="E49" s="10">
        <v>4.1500000000000004</v>
      </c>
      <c r="F49" s="10">
        <v>4.2</v>
      </c>
      <c r="G49" s="10">
        <v>4.25</v>
      </c>
      <c r="H49" s="10">
        <v>4.3</v>
      </c>
      <c r="I49" s="10">
        <v>4.3499999999999996</v>
      </c>
      <c r="J49" s="10">
        <v>4.4000000000000004</v>
      </c>
      <c r="K49" s="10">
        <v>4.45</v>
      </c>
      <c r="L49" s="10">
        <v>4.5</v>
      </c>
      <c r="M49" s="10">
        <v>4.55</v>
      </c>
      <c r="N49" s="10">
        <v>4.5999999999999996</v>
      </c>
      <c r="O49" s="10">
        <v>4.6500000000000004</v>
      </c>
      <c r="P49" s="28"/>
      <c r="U49" s="15">
        <f>'[1]２．政令市'!E5</f>
        <v>0</v>
      </c>
      <c r="V49" s="16">
        <f>'[1]２．政令市'!H5</f>
        <v>0</v>
      </c>
      <c r="W49" s="17">
        <f t="shared" si="1"/>
        <v>0</v>
      </c>
    </row>
    <row r="50" spans="1:23">
      <c r="A50" s="333" t="e">
        <f>COUNTIF('[1]１．都道府県'!$P$4:$P$50,4)+COUNTIF('[1]２．政令市'!$P$4:$P$25,4)</f>
        <v>#VALUE!</v>
      </c>
      <c r="B50" s="334"/>
      <c r="C50" s="7">
        <f>COUNTIF('１．都道府県'!$P$4:$P$50,4.05)+COUNTIF('２．政令市'!$P$4:$P$25,4.05)</f>
        <v>0</v>
      </c>
      <c r="D50" s="7">
        <f>COUNTIF('１．都道府県'!$P$4:$P$50,4.1)+COUNTIF('２．政令市'!$P$4:$P$25,4.1)</f>
        <v>0</v>
      </c>
      <c r="E50" s="7">
        <f>COUNTIF('１．都道府県'!$P$4:$P$50,4.15)+COUNTIF('２．政令市'!$P$4:$P$25,4.15)</f>
        <v>0</v>
      </c>
      <c r="F50" s="7">
        <f>COUNTIF('１．都道府県'!$P$4:$P$50,4.2)+COUNTIF('２．政令市'!$P$4:$P$25,4.2)</f>
        <v>1</v>
      </c>
      <c r="G50" s="7">
        <f>COUNTIF('１．都道府県'!$P$4:$P$50,4.25)+COUNTIF('２．政令市'!$P$4:$P$25,4.25)</f>
        <v>0</v>
      </c>
      <c r="H50" s="7">
        <f>COUNTIF('１．都道府県'!$P$4:$P$50,4.3)+COUNTIF('２．政令市'!$P$4:$P$25,4.3)</f>
        <v>1</v>
      </c>
      <c r="I50" s="7">
        <f>COUNTIF('１．都道府県'!$P$4:$P$50,4.35)+COUNTIF('２．政令市'!$P$4:$P$25,4.35)</f>
        <v>1</v>
      </c>
      <c r="J50" s="7">
        <f>COUNTIF('１．都道府県'!$P$4:$P$50,4.4)+COUNTIF('２．政令市'!$P$4:$P$25,4.4)</f>
        <v>1</v>
      </c>
      <c r="K50" s="7">
        <f>COUNTIF('１．都道府県'!$P$4:$P$50,4.45)+COUNTIF('２．政令市'!$P$4:$P$25,4.45)</f>
        <v>3</v>
      </c>
      <c r="L50" s="7">
        <f>COUNTIF('１．都道府県'!$P$4:$P$50,4.5)+COUNTIF('２．政令市'!$P$4:$P$25,4.5)</f>
        <v>60</v>
      </c>
      <c r="M50" s="7">
        <f>COUNTIF('１．都道府県'!$P$4:$P$50,4.55)+COUNTIF('２．政令市'!$P$4:$P$25,4.55)</f>
        <v>0</v>
      </c>
      <c r="N50" s="7">
        <f>COUNTIF('１．都道府県'!$P$4:$P$50,4.6)+COUNTIF('２．政令市'!$P$4:$P$25,4.6)</f>
        <v>0</v>
      </c>
      <c r="O50" s="7">
        <f>COUNTIF('１．都道府県'!$P$4:$P$50,4.65)+COUNTIF('２．政令市'!$P$4:$P$25,4.65)</f>
        <v>2</v>
      </c>
      <c r="P50" t="e">
        <f>SUM(A50:O50)</f>
        <v>#VALUE!</v>
      </c>
      <c r="U50" s="15">
        <f>'[1]２．政令市'!E6</f>
        <v>368753</v>
      </c>
      <c r="V50" s="16">
        <f>'[1]２．政令市'!H6</f>
        <v>2059</v>
      </c>
      <c r="W50" s="17">
        <f t="shared" si="1"/>
        <v>370812</v>
      </c>
    </row>
    <row r="51" spans="1:23">
      <c r="U51" s="15">
        <f>'[1]２．政令市'!E7</f>
        <v>401137</v>
      </c>
      <c r="V51" s="16">
        <f>'[1]２．政令市'!H7</f>
        <v>3684</v>
      </c>
      <c r="W51" s="17">
        <f t="shared" si="1"/>
        <v>404821</v>
      </c>
    </row>
    <row r="52" spans="1:23">
      <c r="C52" t="s">
        <v>136</v>
      </c>
      <c r="U52" s="15">
        <f>'[1]２．政令市'!E8</f>
        <v>379462</v>
      </c>
      <c r="V52" s="16">
        <f>'[1]２．政令市'!H8</f>
        <v>3722</v>
      </c>
      <c r="W52" s="17">
        <f t="shared" si="1"/>
        <v>383184</v>
      </c>
    </row>
    <row r="53" spans="1:23">
      <c r="A53" s="333">
        <v>0</v>
      </c>
      <c r="B53" s="334"/>
      <c r="C53" s="7">
        <v>0.05</v>
      </c>
      <c r="D53" s="7">
        <v>0.1</v>
      </c>
      <c r="E53" s="7">
        <v>0.15</v>
      </c>
      <c r="F53" s="7">
        <v>0.2</v>
      </c>
      <c r="U53" s="15">
        <f>'[1]２．政令市'!E9</f>
        <v>401524</v>
      </c>
      <c r="V53" s="16">
        <f>'[1]２．政令市'!H9</f>
        <v>3719</v>
      </c>
      <c r="W53" s="17">
        <f t="shared" si="1"/>
        <v>405243</v>
      </c>
    </row>
    <row r="54" spans="1:23">
      <c r="A54" s="333" t="e">
        <f>COUNTIF('[1]１．都道府県'!$Q$4:$Q$50,0)</f>
        <v>#VALUE!</v>
      </c>
      <c r="B54" s="334"/>
      <c r="C54" s="7">
        <f>COUNTIF('１．都道府県'!$Q$4:$Q$50,0.05)</f>
        <v>0</v>
      </c>
      <c r="D54" s="7">
        <f>COUNTIF('１．都道府県'!$Q$4:$Q$50,0.1)</f>
        <v>43</v>
      </c>
      <c r="E54" s="7">
        <f>COUNTIF('１．都道府県'!$Q$4:$Q$50,0.15)</f>
        <v>4</v>
      </c>
      <c r="F54" s="7">
        <f>COUNTIF('１．都道府県'!$Q$4:$Q$50,0.2)</f>
        <v>0</v>
      </c>
      <c r="G54" s="234" t="e">
        <f>SUM(A54:F54)</f>
        <v>#VALUE!</v>
      </c>
      <c r="U54" s="15">
        <f>'[1]２．政令市'!E10</f>
        <v>386578</v>
      </c>
      <c r="V54" s="16">
        <f>'[1]２．政令市'!H10</f>
        <v>4027</v>
      </c>
      <c r="W54" s="17">
        <f t="shared" si="1"/>
        <v>390605</v>
      </c>
    </row>
    <row r="55" spans="1:23">
      <c r="B55" s="38"/>
      <c r="D55" s="38"/>
      <c r="E55" t="s">
        <v>876</v>
      </c>
      <c r="U55" s="15">
        <f>'[1]２．政令市'!E11</f>
        <v>411332</v>
      </c>
      <c r="V55" s="16">
        <f>'[1]２．政令市'!H11</f>
        <v>3997</v>
      </c>
      <c r="W55" s="17">
        <f t="shared" si="1"/>
        <v>415329</v>
      </c>
    </row>
    <row r="56" spans="1:23">
      <c r="C56" t="s">
        <v>137</v>
      </c>
      <c r="U56" s="15">
        <f>'[1]２．政令市'!E12</f>
        <v>374492</v>
      </c>
      <c r="V56" s="16">
        <f>'[1]２．政令市'!H12</f>
        <v>3609</v>
      </c>
      <c r="W56" s="17">
        <f t="shared" si="1"/>
        <v>378101</v>
      </c>
    </row>
    <row r="57" spans="1:23">
      <c r="A57" s="333">
        <v>0</v>
      </c>
      <c r="B57" s="334"/>
      <c r="C57" s="7">
        <v>0.05</v>
      </c>
      <c r="D57" s="7">
        <v>0.1</v>
      </c>
      <c r="E57" s="7">
        <v>0.15</v>
      </c>
      <c r="F57" s="7">
        <v>0.2</v>
      </c>
      <c r="U57" s="15">
        <f>'[1]２．政令市'!E13</f>
        <v>373272</v>
      </c>
      <c r="V57" s="16">
        <f>'[1]２．政令市'!H13</f>
        <v>3772</v>
      </c>
      <c r="W57" s="17">
        <f t="shared" si="1"/>
        <v>377044</v>
      </c>
    </row>
    <row r="58" spans="1:23">
      <c r="A58" s="333" t="e">
        <f>COUNTIF('[1]２．政令市'!$Q$4:$Q$25,0)</f>
        <v>#VALUE!</v>
      </c>
      <c r="B58" s="334"/>
      <c r="C58" s="7">
        <f>COUNTIF('２．政令市'!$Q$4:$Q$25,0.05)</f>
        <v>0</v>
      </c>
      <c r="D58" s="7">
        <f>COUNTIF('２．政令市'!$Q$4:$Q$25,0.1)</f>
        <v>22</v>
      </c>
      <c r="E58" s="7">
        <f>COUNTIF('２．政令市'!$Q$4:$Q$25,0.15)</f>
        <v>0</v>
      </c>
      <c r="F58" s="7">
        <f>COUNTIF('２．政令市'!$Q$4:$Q$25,0.2)</f>
        <v>0</v>
      </c>
      <c r="G58" t="e">
        <f>SUM(A58:F58)</f>
        <v>#VALUE!</v>
      </c>
      <c r="U58" s="15">
        <f>'[1]２．政令市'!E14</f>
        <v>370932</v>
      </c>
      <c r="V58" s="16">
        <f>'[1]２．政令市'!H14</f>
        <v>2949</v>
      </c>
      <c r="W58" s="17">
        <f t="shared" si="1"/>
        <v>373881</v>
      </c>
    </row>
    <row r="59" spans="1:23">
      <c r="D59" s="36"/>
      <c r="U59" s="15">
        <f>'[1]２．政令市'!E15</f>
        <v>386945</v>
      </c>
      <c r="V59" s="16">
        <f>'[1]２．政令市'!H15</f>
        <v>4102</v>
      </c>
      <c r="W59" s="17">
        <f t="shared" si="1"/>
        <v>391047</v>
      </c>
    </row>
    <row r="60" spans="1:23">
      <c r="C60" t="s">
        <v>138</v>
      </c>
      <c r="U60" s="15">
        <f>'[1]２．政令市'!E16</f>
        <v>394961</v>
      </c>
      <c r="V60" s="16">
        <f>'[1]２．政令市'!H16</f>
        <v>3770</v>
      </c>
      <c r="W60" s="17">
        <f t="shared" si="1"/>
        <v>398731</v>
      </c>
    </row>
    <row r="61" spans="1:23">
      <c r="A61" s="333">
        <v>0</v>
      </c>
      <c r="B61" s="334"/>
      <c r="C61" s="7">
        <v>0.05</v>
      </c>
      <c r="D61" s="7">
        <v>0.1</v>
      </c>
      <c r="E61" s="7">
        <v>0.15</v>
      </c>
      <c r="F61" s="7">
        <v>0.2</v>
      </c>
      <c r="U61" s="15">
        <f>'[1]２．政令市'!E17</f>
        <v>396309</v>
      </c>
      <c r="V61" s="16">
        <f>'[1]２．政令市'!H17</f>
        <v>3782</v>
      </c>
      <c r="W61" s="17">
        <f t="shared" si="1"/>
        <v>400091</v>
      </c>
    </row>
    <row r="62" spans="1:23">
      <c r="A62" s="333" t="e">
        <f>COUNTIF('[1]１．都道府県'!$Q$4:$Q$50,0)+COUNTIF('[1]２．政令市'!$Q$4:$Q$25,0)</f>
        <v>#VALUE!</v>
      </c>
      <c r="B62" s="334"/>
      <c r="C62" s="7">
        <f>COUNTIF('１．都道府県'!$Q$4:$Q$50,0.05)+COUNTIF('２．政令市'!$Q$4:$Q$25,0.05)</f>
        <v>0</v>
      </c>
      <c r="D62" s="7">
        <f>COUNTIF('１．都道府県'!$Q$4:$Q$50,0.1)+COUNTIF('２．政令市'!$Q$4:$Q$25,0.1)</f>
        <v>65</v>
      </c>
      <c r="E62" s="7">
        <f>COUNTIF('１．都道府県'!$Q$4:$Q$50,0.15)+COUNTIF('２．政令市'!$Q$4:$Q$25,0.15)</f>
        <v>4</v>
      </c>
      <c r="F62" s="7">
        <f>COUNTIF('１．都道府県'!$Q$4:$Q$50,0.2)+COUNTIF('２．政令市'!$Q$4:$Q$25,0.2)</f>
        <v>0</v>
      </c>
      <c r="G62" t="e">
        <f>SUM(A62:F62)</f>
        <v>#VALUE!</v>
      </c>
      <c r="U62" s="15">
        <f>'[1]２．政令市'!E18</f>
        <v>390293</v>
      </c>
      <c r="V62" s="16">
        <f>'[1]２．政令市'!H18</f>
        <v>3925</v>
      </c>
      <c r="W62" s="17">
        <f t="shared" si="1"/>
        <v>394218</v>
      </c>
    </row>
    <row r="63" spans="1:23">
      <c r="U63" s="15">
        <f>'[1]２．政令市'!E19</f>
        <v>399066</v>
      </c>
      <c r="V63" s="16">
        <f>'[1]２．政令市'!H19</f>
        <v>3694</v>
      </c>
      <c r="W63" s="17">
        <f t="shared" si="1"/>
        <v>402760</v>
      </c>
    </row>
    <row r="64" spans="1:23" hidden="1">
      <c r="B64" t="s">
        <v>105</v>
      </c>
      <c r="U64" s="15">
        <f>'[1]２．政令市'!E20</f>
        <v>390754</v>
      </c>
      <c r="V64" s="16">
        <f>'[1]２．政令市'!H20</f>
        <v>3659</v>
      </c>
      <c r="W64" s="17">
        <f t="shared" si="1"/>
        <v>394413</v>
      </c>
    </row>
    <row r="65" spans="2:23" hidden="1">
      <c r="B65" s="7" t="s">
        <v>104</v>
      </c>
      <c r="C65" s="7" t="s">
        <v>108</v>
      </c>
      <c r="D65" s="7" t="s">
        <v>107</v>
      </c>
      <c r="E65" s="7" t="s">
        <v>101</v>
      </c>
      <c r="F65" s="7" t="s">
        <v>109</v>
      </c>
      <c r="U65" s="15">
        <f>'[1]２．政令市'!E21</f>
        <v>374181</v>
      </c>
      <c r="V65" s="16">
        <f>'[1]２．政令市'!H21</f>
        <v>3419</v>
      </c>
      <c r="W65" s="17">
        <f t="shared" ref="W65:W77" si="3">U65+V65</f>
        <v>377600</v>
      </c>
    </row>
    <row r="66" spans="2:23" hidden="1">
      <c r="B66" s="7" t="e">
        <f>COUNTIF('[1]１．都道府県'!R4:R50,"A")</f>
        <v>#VALUE!</v>
      </c>
      <c r="C66" s="7" t="e">
        <f>COUNTIF('[1]１．都道府県'!R4:R50,"B")</f>
        <v>#VALUE!</v>
      </c>
      <c r="D66" s="7" t="e">
        <f>COUNTIF('[1]１．都道府県'!$R$4:$R$50,"C")</f>
        <v>#VALUE!</v>
      </c>
      <c r="E66" s="7" t="e">
        <f>COUNTIF('[1]１．都道府県'!$R$4:$R$50,"D")</f>
        <v>#VALUE!</v>
      </c>
      <c r="F66" s="7" t="e">
        <f>COUNTIF('[1]１．都道府県'!$R$4:$R$50,"E")</f>
        <v>#VALUE!</v>
      </c>
      <c r="G66" t="e">
        <f>SUM(B66:F66)</f>
        <v>#VALUE!</v>
      </c>
      <c r="U66" s="15">
        <f>'[1]２．政令市'!E22</f>
        <v>394787</v>
      </c>
      <c r="V66" s="16">
        <f>'[1]２．政令市'!H22</f>
        <v>3670</v>
      </c>
      <c r="W66" s="17">
        <f t="shared" si="3"/>
        <v>398457</v>
      </c>
    </row>
    <row r="67" spans="2:23" hidden="1">
      <c r="U67" s="15">
        <f>'[1]２．政令市'!E23</f>
        <v>379700</v>
      </c>
      <c r="V67" s="16">
        <f>'[1]２．政令市'!H23</f>
        <v>3188</v>
      </c>
      <c r="W67" s="17">
        <f t="shared" si="3"/>
        <v>382888</v>
      </c>
    </row>
    <row r="68" spans="2:23" hidden="1">
      <c r="B68" t="s">
        <v>106</v>
      </c>
      <c r="U68" s="15">
        <f>'[1]２．政令市'!E24</f>
        <v>354894</v>
      </c>
      <c r="V68" s="16">
        <f>'[1]２．政令市'!H24</f>
        <v>3434</v>
      </c>
      <c r="W68" s="17">
        <f t="shared" si="3"/>
        <v>358328</v>
      </c>
    </row>
    <row r="69" spans="2:23" hidden="1">
      <c r="B69" s="7" t="s">
        <v>104</v>
      </c>
      <c r="C69" s="7" t="s">
        <v>108</v>
      </c>
      <c r="D69" s="7" t="s">
        <v>107</v>
      </c>
      <c r="E69" s="7" t="s">
        <v>101</v>
      </c>
      <c r="F69" s="7" t="s">
        <v>109</v>
      </c>
      <c r="U69" s="15">
        <f>'[1]２．政令市'!E25</f>
        <v>0</v>
      </c>
      <c r="V69" s="16">
        <f>'[1]２．政令市'!H25</f>
        <v>0</v>
      </c>
      <c r="W69" s="17">
        <f t="shared" si="3"/>
        <v>0</v>
      </c>
    </row>
    <row r="70" spans="2:23" hidden="1">
      <c r="B70" s="7" t="e">
        <f>COUNTIF('[1]２．政令市'!$S$4:$S$25,"A")</f>
        <v>#VALUE!</v>
      </c>
      <c r="C70" s="7" t="e">
        <f>COUNTIF('[1]２．政令市'!$S$4:$S$25,"B")</f>
        <v>#VALUE!</v>
      </c>
      <c r="D70" s="7" t="e">
        <f>COUNTIF('[1]２．政令市'!$S$4:$S$25,"C")</f>
        <v>#VALUE!</v>
      </c>
      <c r="E70" s="7" t="e">
        <f>COUNTIF('[1]２．政令市'!$S$4:$S$25,"D")</f>
        <v>#VALUE!</v>
      </c>
      <c r="F70" s="7" t="e">
        <f>COUNTIF('[1]２．政令市'!$S$4:$S$25,"E")</f>
        <v>#VALUE!</v>
      </c>
      <c r="G70" t="e">
        <f>SUM(B70:F70)</f>
        <v>#VALUE!</v>
      </c>
      <c r="U70" s="15">
        <f>'[1]２．政令市'!E26</f>
        <v>0</v>
      </c>
      <c r="V70" s="16">
        <f>'[1]２．政令市'!H26</f>
        <v>0</v>
      </c>
      <c r="W70" s="17">
        <f t="shared" si="3"/>
        <v>0</v>
      </c>
    </row>
    <row r="71" spans="2:23" hidden="1">
      <c r="U71" s="15">
        <f>'[1]２．政令市'!E27</f>
        <v>0</v>
      </c>
      <c r="V71" s="16">
        <f>'[1]２．政令市'!H27</f>
        <v>0</v>
      </c>
      <c r="W71" s="17">
        <f t="shared" si="3"/>
        <v>0</v>
      </c>
    </row>
    <row r="72" spans="2:23">
      <c r="U72" s="15">
        <f>'[1]２．政令市'!E20</f>
        <v>390754</v>
      </c>
      <c r="V72" s="16">
        <f>'[1]２．政令市'!H20</f>
        <v>3659</v>
      </c>
      <c r="W72" s="17">
        <f t="shared" si="3"/>
        <v>394413</v>
      </c>
    </row>
    <row r="73" spans="2:23">
      <c r="U73" s="15">
        <f>'[1]２．政令市'!E21</f>
        <v>374181</v>
      </c>
      <c r="V73" s="16">
        <f>'[1]２．政令市'!H21</f>
        <v>3419</v>
      </c>
      <c r="W73" s="17">
        <f t="shared" si="3"/>
        <v>377600</v>
      </c>
    </row>
    <row r="74" spans="2:23">
      <c r="U74" s="15">
        <f>'[1]２．政令市'!E22</f>
        <v>394787</v>
      </c>
      <c r="V74" s="16">
        <f>'[1]２．政令市'!H22</f>
        <v>3670</v>
      </c>
      <c r="W74" s="17">
        <f t="shared" si="3"/>
        <v>398457</v>
      </c>
    </row>
    <row r="75" spans="2:23">
      <c r="U75" s="15">
        <f>'[1]２．政令市'!E23</f>
        <v>379700</v>
      </c>
      <c r="V75" s="16">
        <f>'[1]２．政令市'!H23</f>
        <v>3188</v>
      </c>
      <c r="W75" s="17">
        <f t="shared" si="3"/>
        <v>382888</v>
      </c>
    </row>
    <row r="76" spans="2:23">
      <c r="U76" s="15">
        <f>'[1]２．政令市'!E24</f>
        <v>354894</v>
      </c>
      <c r="V76" s="16">
        <f>'[1]２．政令市'!H24</f>
        <v>3434</v>
      </c>
      <c r="W76" s="17">
        <f t="shared" si="3"/>
        <v>358328</v>
      </c>
    </row>
    <row r="77" spans="2:23">
      <c r="U77" s="15">
        <f>'[1]２．政令市'!E25</f>
        <v>0</v>
      </c>
      <c r="V77" s="16">
        <f>'[1]２．政令市'!H25</f>
        <v>0</v>
      </c>
      <c r="W77" s="17">
        <f t="shared" si="3"/>
        <v>0</v>
      </c>
    </row>
    <row r="78" spans="2:23">
      <c r="U78" s="15"/>
    </row>
    <row r="79" spans="2:23">
      <c r="U79" s="15"/>
    </row>
    <row r="80" spans="2:23">
      <c r="U80" s="15"/>
    </row>
    <row r="81" spans="21:21">
      <c r="U81" s="15"/>
    </row>
    <row r="82" spans="21:21">
      <c r="U82" s="15"/>
    </row>
    <row r="83" spans="21:21">
      <c r="U83" s="15"/>
    </row>
  </sheetData>
  <mergeCells count="39">
    <mergeCell ref="A42:B42"/>
    <mergeCell ref="A62:B62"/>
    <mergeCell ref="A49:B49"/>
    <mergeCell ref="A50:B50"/>
    <mergeCell ref="A54:B54"/>
    <mergeCell ref="A57:B57"/>
    <mergeCell ref="A58:B58"/>
    <mergeCell ref="A61:B61"/>
    <mergeCell ref="A20:B20"/>
    <mergeCell ref="A21:B21"/>
    <mergeCell ref="A53:B53"/>
    <mergeCell ref="A23:B23"/>
    <mergeCell ref="A24:B24"/>
    <mergeCell ref="A25:B25"/>
    <mergeCell ref="A29:B29"/>
    <mergeCell ref="A30:B30"/>
    <mergeCell ref="A33:B33"/>
    <mergeCell ref="A34:B34"/>
    <mergeCell ref="A22:B22"/>
    <mergeCell ref="A37:B37"/>
    <mergeCell ref="A38:B38"/>
    <mergeCell ref="A45:B45"/>
    <mergeCell ref="A46:B46"/>
    <mergeCell ref="A41:B41"/>
    <mergeCell ref="A14:B14"/>
    <mergeCell ref="A15:B15"/>
    <mergeCell ref="A16:B16"/>
    <mergeCell ref="A19:B19"/>
    <mergeCell ref="A6:B6"/>
    <mergeCell ref="A7:B7"/>
    <mergeCell ref="A10:B10"/>
    <mergeCell ref="A11:B11"/>
    <mergeCell ref="A12:B12"/>
    <mergeCell ref="A13:B13"/>
    <mergeCell ref="A1:B1"/>
    <mergeCell ref="A2:B2"/>
    <mergeCell ref="A3:B3"/>
    <mergeCell ref="A4:B4"/>
    <mergeCell ref="A5:B5"/>
  </mergeCells>
  <phoneticPr fontId="2"/>
  <pageMargins left="0.7" right="0.7" top="0.75" bottom="0.75" header="0.3" footer="0.3"/>
  <pageSetup paperSize="9" scale="84" orientation="landscape" r:id="rId1"/>
  <rowBreaks count="1" manualBreakCount="1">
    <brk id="27"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１．都道府県</vt:lpstr>
      <vt:lpstr>２．政令市</vt:lpstr>
      <vt:lpstr>作業中</vt:lpstr>
      <vt:lpstr>'１．都道府県'!Print_Area</vt:lpstr>
      <vt:lpstr>'２．政令市'!Print_Area</vt:lpstr>
      <vt:lpstr>作業中!Print_Area</vt:lpstr>
      <vt:lpstr>'１．都道府県'!Print_Titles</vt:lpstr>
      <vt:lpstr>'２．政令市'!Print_Titles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政則</dc:creator>
  <cp:lastModifiedBy>高山 尚子</cp:lastModifiedBy>
  <cp:lastPrinted>2023-10-20T03:54:32Z</cp:lastPrinted>
  <dcterms:created xsi:type="dcterms:W3CDTF">2006-09-12T02:59:01Z</dcterms:created>
  <dcterms:modified xsi:type="dcterms:W3CDTF">2024-10-24T10:54:09Z</dcterms:modified>
</cp:coreProperties>
</file>